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465E73BF-8E7A-4C70-A6F7-6CC790542DB1}" xr6:coauthVersionLast="36" xr6:coauthVersionMax="36" xr10:uidLastSave="{00000000-0000-0000-0000-000000000000}"/>
  <bookViews>
    <workbookView xWindow="0" yWindow="0" windowWidth="28800" windowHeight="10125" tabRatio="500" activeTab="2" xr2:uid="{00000000-000D-0000-FFFF-FFFF00000000}"/>
  </bookViews>
  <sheets>
    <sheet name="2026" sheetId="1" r:id="rId1"/>
    <sheet name="2027" sheetId="2" r:id="rId2"/>
    <sheet name="2028" sheetId="3" r:id="rId3"/>
    <sheet name="Для_WEB-Планир." sheetId="4" state="hidden" r:id="rId4"/>
  </sheets>
  <definedNames>
    <definedName name="_xlnm.Print_Area" localSheetId="0">'2026'!$A$1:$T$55</definedName>
    <definedName name="_xlnm.Print_Area" localSheetId="1">'2027'!$A$1:$T$49</definedName>
    <definedName name="_xlnm.Print_Area" localSheetId="2">'2028'!$A$1:$T$49</definedName>
  </definedNames>
  <calcPr calcId="19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K18" i="4" l="1"/>
  <c r="I18" i="4" s="1"/>
  <c r="H18" i="4"/>
  <c r="G18" i="4"/>
  <c r="E18" i="4"/>
  <c r="D18" i="4"/>
  <c r="C18" i="4" s="1"/>
  <c r="K17" i="4"/>
  <c r="I17" i="4" s="1"/>
  <c r="H17" i="4"/>
  <c r="H15" i="4" s="1"/>
  <c r="G17" i="4"/>
  <c r="F17" i="4"/>
  <c r="E17" i="4"/>
  <c r="D17" i="4"/>
  <c r="C17" i="4" s="1"/>
  <c r="K16" i="4"/>
  <c r="K15" i="4" s="1"/>
  <c r="H16" i="4"/>
  <c r="G16" i="4"/>
  <c r="F16" i="4"/>
  <c r="E16" i="4"/>
  <c r="N16" i="4" s="1"/>
  <c r="D16" i="4"/>
  <c r="C16" i="4" s="1"/>
  <c r="M15" i="4"/>
  <c r="J15" i="4"/>
  <c r="D15" i="4"/>
  <c r="I14" i="4"/>
  <c r="H14" i="4"/>
  <c r="N14" i="4" s="1"/>
  <c r="L14" i="4" s="1"/>
  <c r="G14" i="4"/>
  <c r="E14" i="4"/>
  <c r="D14" i="4"/>
  <c r="C14" i="4" s="1"/>
  <c r="I13" i="4"/>
  <c r="H13" i="4"/>
  <c r="G13" i="4"/>
  <c r="G11" i="4" s="1"/>
  <c r="E13" i="4"/>
  <c r="N13" i="4" s="1"/>
  <c r="L13" i="4" s="1"/>
  <c r="D13" i="4"/>
  <c r="K12" i="4"/>
  <c r="K11" i="4" s="1"/>
  <c r="I12" i="4"/>
  <c r="H12" i="4"/>
  <c r="H11" i="4" s="1"/>
  <c r="G12" i="4"/>
  <c r="E12" i="4"/>
  <c r="N12" i="4" s="1"/>
  <c r="D12" i="4"/>
  <c r="C12" i="4" s="1"/>
  <c r="M11" i="4"/>
  <c r="J11" i="4"/>
  <c r="E11" i="4"/>
  <c r="M7" i="4"/>
  <c r="K7" i="4"/>
  <c r="J7" i="4"/>
  <c r="I7" i="4"/>
  <c r="I52" i="3"/>
  <c r="H52" i="3"/>
  <c r="G52" i="3"/>
  <c r="F52" i="3"/>
  <c r="E52" i="3"/>
  <c r="D52" i="3"/>
  <c r="I51" i="3"/>
  <c r="H51" i="3"/>
  <c r="G51" i="3"/>
  <c r="F51" i="3"/>
  <c r="E51" i="3"/>
  <c r="D51" i="3"/>
  <c r="F48" i="3"/>
  <c r="E48" i="3"/>
  <c r="D48" i="3"/>
  <c r="Q47" i="3"/>
  <c r="Q52" i="3" s="1"/>
  <c r="P47" i="3"/>
  <c r="P52" i="3" s="1"/>
  <c r="O47" i="3"/>
  <c r="O52" i="3" s="1"/>
  <c r="N47" i="3"/>
  <c r="N52" i="3" s="1"/>
  <c r="M47" i="3"/>
  <c r="M52" i="3" s="1"/>
  <c r="L47" i="3"/>
  <c r="L52" i="3" s="1"/>
  <c r="C47" i="3"/>
  <c r="C52" i="3" s="1"/>
  <c r="Q46" i="3"/>
  <c r="P46" i="3"/>
  <c r="O46" i="3"/>
  <c r="N46" i="3"/>
  <c r="M46" i="3"/>
  <c r="T46" i="3" s="1"/>
  <c r="L46" i="3"/>
  <c r="C46" i="3"/>
  <c r="Q45" i="3"/>
  <c r="P45" i="3"/>
  <c r="O45" i="3"/>
  <c r="N45" i="3"/>
  <c r="M45" i="3"/>
  <c r="L45" i="3"/>
  <c r="S45" i="3" s="1"/>
  <c r="C45" i="3"/>
  <c r="Q44" i="3"/>
  <c r="Q51" i="3" s="1"/>
  <c r="P44" i="3"/>
  <c r="O44" i="3"/>
  <c r="N44" i="3"/>
  <c r="M44" i="3"/>
  <c r="L44" i="3"/>
  <c r="L51" i="3" s="1"/>
  <c r="C44" i="3"/>
  <c r="C51" i="3" s="1"/>
  <c r="F43" i="3"/>
  <c r="E43" i="3"/>
  <c r="D43" i="3"/>
  <c r="C43" i="3"/>
  <c r="Q42" i="3"/>
  <c r="P42" i="3"/>
  <c r="O42" i="3"/>
  <c r="N42" i="3"/>
  <c r="M42" i="3"/>
  <c r="T42" i="3" s="1"/>
  <c r="L42" i="3"/>
  <c r="S42" i="3" s="1"/>
  <c r="Q41" i="3"/>
  <c r="P41" i="3"/>
  <c r="O41" i="3"/>
  <c r="N41" i="3"/>
  <c r="M41" i="3"/>
  <c r="L41" i="3"/>
  <c r="Q40" i="3"/>
  <c r="P40" i="3"/>
  <c r="O40" i="3"/>
  <c r="N40" i="3"/>
  <c r="M40" i="3"/>
  <c r="L40" i="3"/>
  <c r="S40" i="3" s="1"/>
  <c r="Q39" i="3"/>
  <c r="P39" i="3"/>
  <c r="O39" i="3"/>
  <c r="N39" i="3"/>
  <c r="M39" i="3"/>
  <c r="T39" i="3" s="1"/>
  <c r="L39" i="3"/>
  <c r="S39" i="3" s="1"/>
  <c r="T38" i="3"/>
  <c r="Q38" i="3"/>
  <c r="P38" i="3"/>
  <c r="O38" i="3"/>
  <c r="N38" i="3"/>
  <c r="M38" i="3"/>
  <c r="L38" i="3"/>
  <c r="S38" i="3" s="1"/>
  <c r="Q37" i="3"/>
  <c r="P37" i="3"/>
  <c r="O37" i="3"/>
  <c r="N37" i="3"/>
  <c r="M37" i="3"/>
  <c r="L37" i="3"/>
  <c r="Q36" i="3"/>
  <c r="P36" i="3"/>
  <c r="O36" i="3"/>
  <c r="N36" i="3"/>
  <c r="M36" i="3"/>
  <c r="L36" i="3"/>
  <c r="S36" i="3" s="1"/>
  <c r="Q35" i="3"/>
  <c r="P35" i="3"/>
  <c r="O35" i="3"/>
  <c r="N35" i="3"/>
  <c r="M35" i="3"/>
  <c r="T35" i="3" s="1"/>
  <c r="L35" i="3"/>
  <c r="S35" i="3" s="1"/>
  <c r="Q34" i="3"/>
  <c r="P34" i="3"/>
  <c r="O34" i="3"/>
  <c r="N34" i="3"/>
  <c r="M34" i="3"/>
  <c r="T34" i="3" s="1"/>
  <c r="L34" i="3"/>
  <c r="S34" i="3" s="1"/>
  <c r="Q33" i="3"/>
  <c r="P33" i="3"/>
  <c r="O33" i="3"/>
  <c r="N33" i="3"/>
  <c r="M33" i="3"/>
  <c r="L33" i="3"/>
  <c r="Q32" i="3"/>
  <c r="P32" i="3"/>
  <c r="O32" i="3"/>
  <c r="N32" i="3"/>
  <c r="M32" i="3"/>
  <c r="T32" i="3" s="1"/>
  <c r="L32" i="3"/>
  <c r="Q31" i="3"/>
  <c r="P31" i="3"/>
  <c r="O31" i="3"/>
  <c r="T31" i="3" s="1"/>
  <c r="N31" i="3"/>
  <c r="M31" i="3"/>
  <c r="L31" i="3"/>
  <c r="S31" i="3" s="1"/>
  <c r="Q30" i="3"/>
  <c r="P30" i="3"/>
  <c r="O30" i="3"/>
  <c r="N30" i="3"/>
  <c r="M30" i="3"/>
  <c r="T30" i="3" s="1"/>
  <c r="L30" i="3"/>
  <c r="S30" i="3" s="1"/>
  <c r="Q29" i="3"/>
  <c r="P29" i="3"/>
  <c r="O29" i="3"/>
  <c r="N29" i="3"/>
  <c r="M29" i="3"/>
  <c r="L29" i="3"/>
  <c r="Q28" i="3"/>
  <c r="P28" i="3"/>
  <c r="O28" i="3"/>
  <c r="N28" i="3"/>
  <c r="M28" i="3"/>
  <c r="L28" i="3"/>
  <c r="S28" i="3" s="1"/>
  <c r="Q27" i="3"/>
  <c r="P27" i="3"/>
  <c r="O27" i="3"/>
  <c r="N27" i="3"/>
  <c r="M27" i="3"/>
  <c r="T27" i="3" s="1"/>
  <c r="L27" i="3"/>
  <c r="Q26" i="3"/>
  <c r="P26" i="3"/>
  <c r="O26" i="3"/>
  <c r="T26" i="3" s="1"/>
  <c r="N26" i="3"/>
  <c r="M26" i="3"/>
  <c r="L26" i="3"/>
  <c r="S26" i="3" s="1"/>
  <c r="Q25" i="3"/>
  <c r="P25" i="3"/>
  <c r="O25" i="3"/>
  <c r="N25" i="3"/>
  <c r="M25" i="3"/>
  <c r="L25" i="3"/>
  <c r="Q24" i="3"/>
  <c r="P24" i="3"/>
  <c r="O24" i="3"/>
  <c r="N24" i="3"/>
  <c r="M24" i="3"/>
  <c r="L24" i="3"/>
  <c r="S24" i="3" s="1"/>
  <c r="Q23" i="3"/>
  <c r="P23" i="3"/>
  <c r="O23" i="3"/>
  <c r="N23" i="3"/>
  <c r="M23" i="3"/>
  <c r="T23" i="3" s="1"/>
  <c r="L23" i="3"/>
  <c r="S23" i="3" s="1"/>
  <c r="Q22" i="3"/>
  <c r="P22" i="3"/>
  <c r="O22" i="3"/>
  <c r="N22" i="3"/>
  <c r="M22" i="3"/>
  <c r="T22" i="3" s="1"/>
  <c r="L22" i="3"/>
  <c r="S22" i="3" s="1"/>
  <c r="Q21" i="3"/>
  <c r="P21" i="3"/>
  <c r="O21" i="3"/>
  <c r="N21" i="3"/>
  <c r="M21" i="3"/>
  <c r="T21" i="3" s="1"/>
  <c r="L21" i="3"/>
  <c r="Q20" i="3"/>
  <c r="P20" i="3"/>
  <c r="O20" i="3"/>
  <c r="N20" i="3"/>
  <c r="M20" i="3"/>
  <c r="T20" i="3" s="1"/>
  <c r="L20" i="3"/>
  <c r="Q19" i="3"/>
  <c r="P19" i="3"/>
  <c r="O19" i="3"/>
  <c r="T19" i="3" s="1"/>
  <c r="N19" i="3"/>
  <c r="M19" i="3"/>
  <c r="L19" i="3"/>
  <c r="S19" i="3" s="1"/>
  <c r="Q18" i="3"/>
  <c r="P18" i="3"/>
  <c r="O18" i="3"/>
  <c r="N18" i="3"/>
  <c r="M18" i="3"/>
  <c r="T18" i="3" s="1"/>
  <c r="L18" i="3"/>
  <c r="S18" i="3" s="1"/>
  <c r="Q17" i="3"/>
  <c r="P17" i="3"/>
  <c r="O17" i="3"/>
  <c r="N17" i="3"/>
  <c r="M17" i="3"/>
  <c r="L17" i="3"/>
  <c r="Q16" i="3"/>
  <c r="P16" i="3"/>
  <c r="O16" i="3"/>
  <c r="N16" i="3"/>
  <c r="M16" i="3"/>
  <c r="L16" i="3"/>
  <c r="S16" i="3" s="1"/>
  <c r="Q15" i="3"/>
  <c r="P15" i="3"/>
  <c r="O15" i="3"/>
  <c r="N15" i="3"/>
  <c r="M15" i="3"/>
  <c r="T15" i="3" s="1"/>
  <c r="L15" i="3"/>
  <c r="Q14" i="3"/>
  <c r="P14" i="3"/>
  <c r="O14" i="3"/>
  <c r="T14" i="3" s="1"/>
  <c r="N14" i="3"/>
  <c r="M14" i="3"/>
  <c r="L14" i="3"/>
  <c r="S14" i="3" s="1"/>
  <c r="Q13" i="3"/>
  <c r="P13" i="3"/>
  <c r="O13" i="3"/>
  <c r="N13" i="3"/>
  <c r="M13" i="3"/>
  <c r="L13" i="3"/>
  <c r="Q12" i="3"/>
  <c r="P12" i="3"/>
  <c r="O12" i="3"/>
  <c r="N12" i="3"/>
  <c r="M12" i="3"/>
  <c r="L12" i="3"/>
  <c r="S12" i="3" s="1"/>
  <c r="Q11" i="3"/>
  <c r="P11" i="3"/>
  <c r="O11" i="3"/>
  <c r="N11" i="3"/>
  <c r="M11" i="3"/>
  <c r="T11" i="3" s="1"/>
  <c r="L11" i="3"/>
  <c r="S11" i="3" s="1"/>
  <c r="Q10" i="3"/>
  <c r="P10" i="3"/>
  <c r="O10" i="3"/>
  <c r="N10" i="3"/>
  <c r="M10" i="3"/>
  <c r="T10" i="3" s="1"/>
  <c r="L10" i="3"/>
  <c r="S10" i="3" s="1"/>
  <c r="Q9" i="3"/>
  <c r="P9" i="3"/>
  <c r="O9" i="3"/>
  <c r="N9" i="3"/>
  <c r="M9" i="3"/>
  <c r="T9" i="3" s="1"/>
  <c r="L9" i="3"/>
  <c r="Q8" i="3"/>
  <c r="P8" i="3"/>
  <c r="O8" i="3"/>
  <c r="N8" i="3"/>
  <c r="M8" i="3"/>
  <c r="T8" i="3" s="1"/>
  <c r="L8" i="3"/>
  <c r="L43" i="3" s="1"/>
  <c r="I52" i="2"/>
  <c r="H52" i="2"/>
  <c r="G52" i="2"/>
  <c r="F52" i="2"/>
  <c r="E52" i="2"/>
  <c r="D52" i="2"/>
  <c r="C52" i="2"/>
  <c r="N51" i="2"/>
  <c r="I51" i="2"/>
  <c r="H51" i="2"/>
  <c r="G51" i="2"/>
  <c r="F51" i="2"/>
  <c r="E51" i="2"/>
  <c r="D51" i="2"/>
  <c r="F48" i="2"/>
  <c r="F49" i="2" s="1"/>
  <c r="E48" i="2"/>
  <c r="D48" i="2"/>
  <c r="Q47" i="2"/>
  <c r="Q52" i="2" s="1"/>
  <c r="P47" i="2"/>
  <c r="P52" i="2" s="1"/>
  <c r="O47" i="2"/>
  <c r="O52" i="2" s="1"/>
  <c r="N47" i="2"/>
  <c r="N52" i="2" s="1"/>
  <c r="M47" i="2"/>
  <c r="L47" i="2"/>
  <c r="L52" i="2" s="1"/>
  <c r="Q46" i="2"/>
  <c r="P46" i="2"/>
  <c r="O46" i="2"/>
  <c r="N46" i="2"/>
  <c r="M46" i="2"/>
  <c r="L46" i="2"/>
  <c r="C46" i="2"/>
  <c r="Q45" i="2"/>
  <c r="P45" i="2"/>
  <c r="O45" i="2"/>
  <c r="N45" i="2"/>
  <c r="S45" i="2" s="1"/>
  <c r="M45" i="2"/>
  <c r="L45" i="2"/>
  <c r="C45" i="2"/>
  <c r="Q44" i="2"/>
  <c r="P44" i="2"/>
  <c r="P51" i="2" s="1"/>
  <c r="O44" i="2"/>
  <c r="N44" i="2"/>
  <c r="M44" i="2"/>
  <c r="L44" i="2"/>
  <c r="S44" i="2" s="1"/>
  <c r="C44" i="2"/>
  <c r="F43" i="2"/>
  <c r="E43" i="2"/>
  <c r="D43" i="2"/>
  <c r="C43" i="2"/>
  <c r="Q42" i="2"/>
  <c r="P42" i="2"/>
  <c r="O42" i="2"/>
  <c r="N42" i="2"/>
  <c r="M42" i="2"/>
  <c r="L42" i="2"/>
  <c r="Q41" i="2"/>
  <c r="P41" i="2"/>
  <c r="O41" i="2"/>
  <c r="N41" i="2"/>
  <c r="M41" i="2"/>
  <c r="T41" i="2" s="1"/>
  <c r="L41" i="2"/>
  <c r="Q40" i="2"/>
  <c r="T40" i="2" s="1"/>
  <c r="P40" i="2"/>
  <c r="O40" i="2"/>
  <c r="N40" i="2"/>
  <c r="M40" i="2"/>
  <c r="L40" i="2"/>
  <c r="S40" i="2" s="1"/>
  <c r="Q39" i="2"/>
  <c r="P39" i="2"/>
  <c r="O39" i="2"/>
  <c r="N39" i="2"/>
  <c r="M39" i="2"/>
  <c r="L39" i="2"/>
  <c r="S39" i="2" s="1"/>
  <c r="Q38" i="2"/>
  <c r="P38" i="2"/>
  <c r="O38" i="2"/>
  <c r="N38" i="2"/>
  <c r="M38" i="2"/>
  <c r="T38" i="2" s="1"/>
  <c r="L38" i="2"/>
  <c r="Q37" i="2"/>
  <c r="P37" i="2"/>
  <c r="O37" i="2"/>
  <c r="N37" i="2"/>
  <c r="M37" i="2"/>
  <c r="T37" i="2" s="1"/>
  <c r="L37" i="2"/>
  <c r="S37" i="2" s="1"/>
  <c r="Q36" i="2"/>
  <c r="P36" i="2"/>
  <c r="O36" i="2"/>
  <c r="N36" i="2"/>
  <c r="S36" i="2" s="1"/>
  <c r="M36" i="2"/>
  <c r="L36" i="2"/>
  <c r="Q35" i="2"/>
  <c r="P35" i="2"/>
  <c r="O35" i="2"/>
  <c r="N35" i="2"/>
  <c r="M35" i="2"/>
  <c r="L35" i="2"/>
  <c r="S35" i="2" s="1"/>
  <c r="Q34" i="2"/>
  <c r="P34" i="2"/>
  <c r="O34" i="2"/>
  <c r="N34" i="2"/>
  <c r="M34" i="2"/>
  <c r="T34" i="2" s="1"/>
  <c r="L34" i="2"/>
  <c r="Q33" i="2"/>
  <c r="P33" i="2"/>
  <c r="O33" i="2"/>
  <c r="N33" i="2"/>
  <c r="M33" i="2"/>
  <c r="L33" i="2"/>
  <c r="Q32" i="2"/>
  <c r="T32" i="2" s="1"/>
  <c r="P32" i="2"/>
  <c r="O32" i="2"/>
  <c r="N32" i="2"/>
  <c r="S32" i="2" s="1"/>
  <c r="M32" i="2"/>
  <c r="L32" i="2"/>
  <c r="T31" i="2"/>
  <c r="Q31" i="2"/>
  <c r="P31" i="2"/>
  <c r="O31" i="2"/>
  <c r="N31" i="2"/>
  <c r="S31" i="2" s="1"/>
  <c r="M31" i="2"/>
  <c r="L31" i="2"/>
  <c r="R31" i="2" s="1"/>
  <c r="Q30" i="2"/>
  <c r="P30" i="2"/>
  <c r="O30" i="2"/>
  <c r="N30" i="2"/>
  <c r="M30" i="2"/>
  <c r="T30" i="2" s="1"/>
  <c r="L30" i="2"/>
  <c r="Q29" i="2"/>
  <c r="P29" i="2"/>
  <c r="O29" i="2"/>
  <c r="N29" i="2"/>
  <c r="M29" i="2"/>
  <c r="L29" i="2"/>
  <c r="Q28" i="2"/>
  <c r="P28" i="2"/>
  <c r="O28" i="2"/>
  <c r="N28" i="2"/>
  <c r="S28" i="2" s="1"/>
  <c r="M28" i="2"/>
  <c r="L28" i="2"/>
  <c r="Q27" i="2"/>
  <c r="T27" i="2" s="1"/>
  <c r="P27" i="2"/>
  <c r="O27" i="2"/>
  <c r="N27" i="2"/>
  <c r="S27" i="2" s="1"/>
  <c r="M27" i="2"/>
  <c r="L27" i="2"/>
  <c r="Q26" i="2"/>
  <c r="P26" i="2"/>
  <c r="O26" i="2"/>
  <c r="N26" i="2"/>
  <c r="M26" i="2"/>
  <c r="L26" i="2"/>
  <c r="Q25" i="2"/>
  <c r="P25" i="2"/>
  <c r="O25" i="2"/>
  <c r="N25" i="2"/>
  <c r="M25" i="2"/>
  <c r="L25" i="2"/>
  <c r="S24" i="2"/>
  <c r="Q24" i="2"/>
  <c r="T24" i="2" s="1"/>
  <c r="P24" i="2"/>
  <c r="O24" i="2"/>
  <c r="N24" i="2"/>
  <c r="M24" i="2"/>
  <c r="L24" i="2"/>
  <c r="Q23" i="2"/>
  <c r="P23" i="2"/>
  <c r="O23" i="2"/>
  <c r="N23" i="2"/>
  <c r="M23" i="2"/>
  <c r="L23" i="2"/>
  <c r="S23" i="2" s="1"/>
  <c r="Q22" i="2"/>
  <c r="P22" i="2"/>
  <c r="O22" i="2"/>
  <c r="N22" i="2"/>
  <c r="M22" i="2"/>
  <c r="L22" i="2"/>
  <c r="Q21" i="2"/>
  <c r="P21" i="2"/>
  <c r="O21" i="2"/>
  <c r="N21" i="2"/>
  <c r="M21" i="2"/>
  <c r="T21" i="2" s="1"/>
  <c r="L21" i="2"/>
  <c r="Q20" i="2"/>
  <c r="P20" i="2"/>
  <c r="O20" i="2"/>
  <c r="N20" i="2"/>
  <c r="M20" i="2"/>
  <c r="L20" i="2"/>
  <c r="S20" i="2" s="1"/>
  <c r="Q19" i="2"/>
  <c r="T19" i="2" s="1"/>
  <c r="P19" i="2"/>
  <c r="O19" i="2"/>
  <c r="N19" i="2"/>
  <c r="M19" i="2"/>
  <c r="L19" i="2"/>
  <c r="S19" i="2" s="1"/>
  <c r="Q18" i="2"/>
  <c r="P18" i="2"/>
  <c r="O18" i="2"/>
  <c r="N18" i="2"/>
  <c r="M18" i="2"/>
  <c r="L18" i="2"/>
  <c r="Q17" i="2"/>
  <c r="P17" i="2"/>
  <c r="O17" i="2"/>
  <c r="N17" i="2"/>
  <c r="M17" i="2"/>
  <c r="L17" i="2"/>
  <c r="Q16" i="2"/>
  <c r="P16" i="2"/>
  <c r="O16" i="2"/>
  <c r="N16" i="2"/>
  <c r="M16" i="2"/>
  <c r="L16" i="2"/>
  <c r="S16" i="2" s="1"/>
  <c r="Q15" i="2"/>
  <c r="P15" i="2"/>
  <c r="O15" i="2"/>
  <c r="N15" i="2"/>
  <c r="M15" i="2"/>
  <c r="L15" i="2"/>
  <c r="S15" i="2" s="1"/>
  <c r="Q14" i="2"/>
  <c r="P14" i="2"/>
  <c r="O14" i="2"/>
  <c r="N14" i="2"/>
  <c r="M14" i="2"/>
  <c r="T14" i="2" s="1"/>
  <c r="L14" i="2"/>
  <c r="Q13" i="2"/>
  <c r="P13" i="2"/>
  <c r="O13" i="2"/>
  <c r="N13" i="2"/>
  <c r="M13" i="2"/>
  <c r="L13" i="2"/>
  <c r="Q12" i="2"/>
  <c r="P12" i="2"/>
  <c r="O12" i="2"/>
  <c r="N12" i="2"/>
  <c r="S12" i="2" s="1"/>
  <c r="M12" i="2"/>
  <c r="L12" i="2"/>
  <c r="Q11" i="2"/>
  <c r="T11" i="2" s="1"/>
  <c r="P11" i="2"/>
  <c r="O11" i="2"/>
  <c r="N11" i="2"/>
  <c r="S11" i="2" s="1"/>
  <c r="M11" i="2"/>
  <c r="L11" i="2"/>
  <c r="Q10" i="2"/>
  <c r="P10" i="2"/>
  <c r="O10" i="2"/>
  <c r="N10" i="2"/>
  <c r="M10" i="2"/>
  <c r="L10" i="2"/>
  <c r="Q9" i="2"/>
  <c r="P9" i="2"/>
  <c r="O9" i="2"/>
  <c r="N9" i="2"/>
  <c r="M9" i="2"/>
  <c r="L9" i="2"/>
  <c r="S8" i="2"/>
  <c r="Q8" i="2"/>
  <c r="T8" i="2" s="1"/>
  <c r="P8" i="2"/>
  <c r="O8" i="2"/>
  <c r="N8" i="2"/>
  <c r="M8" i="2"/>
  <c r="L8" i="2"/>
  <c r="Q52" i="1"/>
  <c r="P52" i="1"/>
  <c r="I52" i="1"/>
  <c r="H52" i="1"/>
  <c r="G52" i="1"/>
  <c r="F52" i="1"/>
  <c r="E52" i="1"/>
  <c r="D52" i="1"/>
  <c r="C52" i="1"/>
  <c r="I51" i="1"/>
  <c r="H51" i="1"/>
  <c r="G51" i="1"/>
  <c r="F51" i="1"/>
  <c r="E51" i="1"/>
  <c r="D51" i="1"/>
  <c r="C51" i="1"/>
  <c r="F49" i="1"/>
  <c r="F48" i="1"/>
  <c r="E48" i="1"/>
  <c r="D48" i="1"/>
  <c r="C48" i="1"/>
  <c r="Q47" i="1"/>
  <c r="P47" i="1"/>
  <c r="O47" i="1"/>
  <c r="O52" i="1" s="1"/>
  <c r="N47" i="1"/>
  <c r="N52" i="1" s="1"/>
  <c r="M47" i="1"/>
  <c r="M52" i="1" s="1"/>
  <c r="L47" i="1"/>
  <c r="L52" i="1" s="1"/>
  <c r="Q46" i="1"/>
  <c r="P46" i="1"/>
  <c r="O46" i="1"/>
  <c r="N46" i="1"/>
  <c r="S46" i="1" s="1"/>
  <c r="M46" i="1"/>
  <c r="T46" i="1" s="1"/>
  <c r="L46" i="1"/>
  <c r="Q45" i="1"/>
  <c r="P45" i="1"/>
  <c r="O45" i="1"/>
  <c r="N45" i="1"/>
  <c r="M45" i="1"/>
  <c r="L45" i="1"/>
  <c r="Q44" i="1"/>
  <c r="Q51" i="1" s="1"/>
  <c r="P44" i="1"/>
  <c r="O44" i="1"/>
  <c r="N44" i="1"/>
  <c r="N51" i="1" s="1"/>
  <c r="M44" i="1"/>
  <c r="T44" i="1" s="1"/>
  <c r="L44" i="1"/>
  <c r="F43" i="1"/>
  <c r="E43" i="1"/>
  <c r="D43" i="1"/>
  <c r="C43" i="1"/>
  <c r="Q42" i="1"/>
  <c r="P42" i="1"/>
  <c r="O42" i="1"/>
  <c r="N42" i="1"/>
  <c r="M42" i="1"/>
  <c r="T42" i="1" s="1"/>
  <c r="L42" i="1"/>
  <c r="Q41" i="1"/>
  <c r="P41" i="1"/>
  <c r="O41" i="1"/>
  <c r="N41" i="1"/>
  <c r="M41" i="1"/>
  <c r="L41" i="1"/>
  <c r="Q40" i="1"/>
  <c r="P40" i="1"/>
  <c r="O40" i="1"/>
  <c r="N40" i="1"/>
  <c r="M40" i="1"/>
  <c r="L40" i="1"/>
  <c r="S40" i="1" s="1"/>
  <c r="Q39" i="1"/>
  <c r="P39" i="1"/>
  <c r="O39" i="1"/>
  <c r="N39" i="1"/>
  <c r="M39" i="1"/>
  <c r="L39" i="1"/>
  <c r="Q38" i="1"/>
  <c r="P38" i="1"/>
  <c r="S38" i="1" s="1"/>
  <c r="O38" i="1"/>
  <c r="N38" i="1"/>
  <c r="M38" i="1"/>
  <c r="T38" i="1" s="1"/>
  <c r="L38" i="1"/>
  <c r="Q37" i="1"/>
  <c r="P37" i="1"/>
  <c r="O37" i="1"/>
  <c r="N37" i="1"/>
  <c r="M37" i="1"/>
  <c r="L37" i="1"/>
  <c r="Q36" i="1"/>
  <c r="P36" i="1"/>
  <c r="O36" i="1"/>
  <c r="N36" i="1"/>
  <c r="M36" i="1"/>
  <c r="T36" i="1" s="1"/>
  <c r="L36" i="1"/>
  <c r="Q35" i="1"/>
  <c r="P35" i="1"/>
  <c r="O35" i="1"/>
  <c r="N35" i="1"/>
  <c r="M35" i="1"/>
  <c r="L35" i="1"/>
  <c r="Q34" i="1"/>
  <c r="P34" i="1"/>
  <c r="O34" i="1"/>
  <c r="N34" i="1"/>
  <c r="M34" i="1"/>
  <c r="L34" i="1"/>
  <c r="Q33" i="1"/>
  <c r="R33" i="1" s="1"/>
  <c r="P33" i="1"/>
  <c r="O33" i="1"/>
  <c r="N33" i="1"/>
  <c r="M33" i="1"/>
  <c r="L33" i="1"/>
  <c r="Q32" i="1"/>
  <c r="P32" i="1"/>
  <c r="O32" i="1"/>
  <c r="N32" i="1"/>
  <c r="M32" i="1"/>
  <c r="L32" i="1"/>
  <c r="Q31" i="1"/>
  <c r="P31" i="1"/>
  <c r="O31" i="1"/>
  <c r="N31" i="1"/>
  <c r="M31" i="1"/>
  <c r="L31" i="1"/>
  <c r="T30" i="1"/>
  <c r="Q30" i="1"/>
  <c r="P30" i="1"/>
  <c r="O30" i="1"/>
  <c r="N30" i="1"/>
  <c r="M30" i="1"/>
  <c r="L30" i="1"/>
  <c r="Q29" i="1"/>
  <c r="P29" i="1"/>
  <c r="O29" i="1"/>
  <c r="N29" i="1"/>
  <c r="M29" i="1"/>
  <c r="L29" i="1"/>
  <c r="S29" i="1" s="1"/>
  <c r="Q28" i="1"/>
  <c r="P28" i="1"/>
  <c r="O28" i="1"/>
  <c r="N28" i="1"/>
  <c r="M28" i="1"/>
  <c r="L28" i="1"/>
  <c r="S28" i="1" s="1"/>
  <c r="Q27" i="1"/>
  <c r="P27" i="1"/>
  <c r="O27" i="1"/>
  <c r="N27" i="1"/>
  <c r="M27" i="1"/>
  <c r="T27" i="1" s="1"/>
  <c r="L27" i="1"/>
  <c r="S27" i="1" s="1"/>
  <c r="Q26" i="1"/>
  <c r="P26" i="1"/>
  <c r="S26" i="1" s="1"/>
  <c r="O26" i="1"/>
  <c r="N26" i="1"/>
  <c r="M26" i="1"/>
  <c r="T26" i="1" s="1"/>
  <c r="L26" i="1"/>
  <c r="Q25" i="1"/>
  <c r="P25" i="1"/>
  <c r="O25" i="1"/>
  <c r="N25" i="1"/>
  <c r="M25" i="1"/>
  <c r="T25" i="1" s="1"/>
  <c r="L25" i="1"/>
  <c r="Q24" i="1"/>
  <c r="P24" i="1"/>
  <c r="O24" i="1"/>
  <c r="N24" i="1"/>
  <c r="M24" i="1"/>
  <c r="T24" i="1" s="1"/>
  <c r="L24" i="1"/>
  <c r="Q23" i="1"/>
  <c r="P23" i="1"/>
  <c r="O23" i="1"/>
  <c r="N23" i="1"/>
  <c r="M23" i="1"/>
  <c r="T23" i="1" s="1"/>
  <c r="L23" i="1"/>
  <c r="Q22" i="1"/>
  <c r="T22" i="1" s="1"/>
  <c r="P22" i="1"/>
  <c r="O22" i="1"/>
  <c r="N22" i="1"/>
  <c r="M22" i="1"/>
  <c r="L22" i="1"/>
  <c r="Q21" i="1"/>
  <c r="P21" i="1"/>
  <c r="O21" i="1"/>
  <c r="N21" i="1"/>
  <c r="M21" i="1"/>
  <c r="L21" i="1"/>
  <c r="Q20" i="1"/>
  <c r="P20" i="1"/>
  <c r="O20" i="1"/>
  <c r="N20" i="1"/>
  <c r="M20" i="1"/>
  <c r="L20" i="1"/>
  <c r="Q19" i="1"/>
  <c r="P19" i="1"/>
  <c r="O19" i="1"/>
  <c r="N19" i="1"/>
  <c r="M19" i="1"/>
  <c r="L19" i="1"/>
  <c r="Q18" i="1"/>
  <c r="P18" i="1"/>
  <c r="O18" i="1"/>
  <c r="R18" i="1" s="1"/>
  <c r="N18" i="1"/>
  <c r="M18" i="1"/>
  <c r="L18" i="1"/>
  <c r="Q17" i="1"/>
  <c r="P17" i="1"/>
  <c r="O17" i="1"/>
  <c r="N17" i="1"/>
  <c r="M17" i="1"/>
  <c r="L17" i="1"/>
  <c r="S17" i="1" s="1"/>
  <c r="Q16" i="1"/>
  <c r="P16" i="1"/>
  <c r="O16" i="1"/>
  <c r="N16" i="1"/>
  <c r="M16" i="1"/>
  <c r="L16" i="1"/>
  <c r="Q15" i="1"/>
  <c r="P15" i="1"/>
  <c r="O15" i="1"/>
  <c r="N15" i="1"/>
  <c r="M15" i="1"/>
  <c r="L15" i="1"/>
  <c r="S15" i="1" s="1"/>
  <c r="Q14" i="1"/>
  <c r="P14" i="1"/>
  <c r="S14" i="1" s="1"/>
  <c r="O14" i="1"/>
  <c r="N14" i="1"/>
  <c r="M14" i="1"/>
  <c r="T14" i="1" s="1"/>
  <c r="L14" i="1"/>
  <c r="Q13" i="1"/>
  <c r="P13" i="1"/>
  <c r="O13" i="1"/>
  <c r="N13" i="1"/>
  <c r="M13" i="1"/>
  <c r="T13" i="1" s="1"/>
  <c r="L13" i="1"/>
  <c r="Q12" i="1"/>
  <c r="P12" i="1"/>
  <c r="O12" i="1"/>
  <c r="N12" i="1"/>
  <c r="M12" i="1"/>
  <c r="L12" i="1"/>
  <c r="Q11" i="1"/>
  <c r="P11" i="1"/>
  <c r="O11" i="1"/>
  <c r="T11" i="1" s="1"/>
  <c r="N11" i="1"/>
  <c r="M11" i="1"/>
  <c r="L11" i="1"/>
  <c r="T10" i="1"/>
  <c r="Q10" i="1"/>
  <c r="P10" i="1"/>
  <c r="O10" i="1"/>
  <c r="N10" i="1"/>
  <c r="M10" i="1"/>
  <c r="L10" i="1"/>
  <c r="Q9" i="1"/>
  <c r="P9" i="1"/>
  <c r="O9" i="1"/>
  <c r="N9" i="1"/>
  <c r="M9" i="1"/>
  <c r="L9" i="1"/>
  <c r="S9" i="1" s="1"/>
  <c r="Q8" i="1"/>
  <c r="P8" i="1"/>
  <c r="O8" i="1"/>
  <c r="N8" i="1"/>
  <c r="M8" i="1"/>
  <c r="L8" i="1"/>
  <c r="S8" i="1" s="1"/>
  <c r="S10" i="1" l="1"/>
  <c r="T16" i="1"/>
  <c r="S20" i="1"/>
  <c r="R25" i="1"/>
  <c r="T39" i="1"/>
  <c r="T41" i="1"/>
  <c r="S14" i="2"/>
  <c r="R15" i="2"/>
  <c r="S21" i="2"/>
  <c r="S30" i="2"/>
  <c r="T45" i="2"/>
  <c r="Q43" i="3"/>
  <c r="Q49" i="3" s="1"/>
  <c r="T13" i="3"/>
  <c r="R18" i="3"/>
  <c r="T25" i="3"/>
  <c r="R30" i="3"/>
  <c r="T37" i="3"/>
  <c r="R42" i="3"/>
  <c r="S46" i="3"/>
  <c r="Q43" i="1"/>
  <c r="R14" i="1"/>
  <c r="T20" i="1"/>
  <c r="S24" i="1"/>
  <c r="R29" i="1"/>
  <c r="R44" i="2"/>
  <c r="S15" i="3"/>
  <c r="S20" i="3"/>
  <c r="S27" i="3"/>
  <c r="S32" i="3"/>
  <c r="S47" i="3"/>
  <c r="S52" i="3" s="1"/>
  <c r="D11" i="4"/>
  <c r="F13" i="4"/>
  <c r="N17" i="4"/>
  <c r="L17" i="4" s="1"/>
  <c r="F15" i="4"/>
  <c r="T9" i="1"/>
  <c r="T43" i="1" s="1"/>
  <c r="S11" i="1"/>
  <c r="S18" i="1"/>
  <c r="R22" i="1"/>
  <c r="T28" i="1"/>
  <c r="S32" i="1"/>
  <c r="R37" i="1"/>
  <c r="S9" i="2"/>
  <c r="S18" i="2"/>
  <c r="R19" i="2"/>
  <c r="S25" i="2"/>
  <c r="T35" i="2"/>
  <c r="Q51" i="2"/>
  <c r="R46" i="2"/>
  <c r="D49" i="2"/>
  <c r="O51" i="2"/>
  <c r="N43" i="3"/>
  <c r="R11" i="3"/>
  <c r="S17" i="3"/>
  <c r="R23" i="3"/>
  <c r="S29" i="3"/>
  <c r="R35" i="3"/>
  <c r="S41" i="3"/>
  <c r="E49" i="3"/>
  <c r="E15" i="4"/>
  <c r="G15" i="4"/>
  <c r="S13" i="1"/>
  <c r="S22" i="1"/>
  <c r="R26" i="1"/>
  <c r="T32" i="1"/>
  <c r="S36" i="1"/>
  <c r="S44" i="1"/>
  <c r="T9" i="2"/>
  <c r="T43" i="2" s="1"/>
  <c r="T12" i="2"/>
  <c r="T18" i="2"/>
  <c r="T25" i="2"/>
  <c r="T28" i="2"/>
  <c r="S34" i="2"/>
  <c r="R35" i="2"/>
  <c r="S41" i="2"/>
  <c r="M51" i="2"/>
  <c r="E49" i="2"/>
  <c r="R10" i="3"/>
  <c r="T17" i="3"/>
  <c r="R22" i="3"/>
  <c r="T29" i="3"/>
  <c r="R34" i="3"/>
  <c r="T41" i="3"/>
  <c r="F49" i="3"/>
  <c r="T18" i="1"/>
  <c r="R30" i="1"/>
  <c r="N43" i="2"/>
  <c r="T23" i="2"/>
  <c r="T44" i="2"/>
  <c r="Q48" i="3"/>
  <c r="T15" i="1"/>
  <c r="T17" i="1"/>
  <c r="S19" i="1"/>
  <c r="S43" i="1" s="1"/>
  <c r="S21" i="1"/>
  <c r="S30" i="1"/>
  <c r="R34" i="1"/>
  <c r="T40" i="1"/>
  <c r="R47" i="1"/>
  <c r="R52" i="1" s="1"/>
  <c r="S13" i="2"/>
  <c r="S22" i="2"/>
  <c r="R23" i="2"/>
  <c r="S29" i="2"/>
  <c r="T39" i="2"/>
  <c r="C48" i="2"/>
  <c r="C49" i="2" s="1"/>
  <c r="Q48" i="2"/>
  <c r="Q49" i="2" s="1"/>
  <c r="T12" i="3"/>
  <c r="T24" i="3"/>
  <c r="T36" i="3"/>
  <c r="D49" i="3"/>
  <c r="T45" i="3"/>
  <c r="R9" i="1"/>
  <c r="T19" i="1"/>
  <c r="T21" i="1"/>
  <c r="R23" i="1"/>
  <c r="S25" i="1"/>
  <c r="S34" i="1"/>
  <c r="R38" i="1"/>
  <c r="O51" i="1"/>
  <c r="R46" i="1"/>
  <c r="T47" i="1"/>
  <c r="T52" i="1" s="1"/>
  <c r="T13" i="2"/>
  <c r="T16" i="2"/>
  <c r="T22" i="2"/>
  <c r="T29" i="2"/>
  <c r="S38" i="2"/>
  <c r="R39" i="2"/>
  <c r="S9" i="3"/>
  <c r="R15" i="3"/>
  <c r="S21" i="3"/>
  <c r="R27" i="3"/>
  <c r="S33" i="3"/>
  <c r="R39" i="3"/>
  <c r="N51" i="3"/>
  <c r="N18" i="4"/>
  <c r="L18" i="4" s="1"/>
  <c r="P51" i="1"/>
  <c r="C49" i="1"/>
  <c r="Q43" i="2"/>
  <c r="R14" i="3"/>
  <c r="R26" i="3"/>
  <c r="T33" i="3"/>
  <c r="R38" i="3"/>
  <c r="O51" i="3"/>
  <c r="T47" i="3"/>
  <c r="T52" i="3" s="1"/>
  <c r="R13" i="1"/>
  <c r="T29" i="1"/>
  <c r="R31" i="1"/>
  <c r="S33" i="1"/>
  <c r="T34" i="1"/>
  <c r="S42" i="1"/>
  <c r="D49" i="1"/>
  <c r="S10" i="2"/>
  <c r="R11" i="2"/>
  <c r="S17" i="2"/>
  <c r="S43" i="2" s="1"/>
  <c r="S26" i="2"/>
  <c r="R27" i="2"/>
  <c r="C51" i="2"/>
  <c r="S47" i="2"/>
  <c r="S52" i="2" s="1"/>
  <c r="P51" i="3"/>
  <c r="I11" i="4"/>
  <c r="F18" i="4"/>
  <c r="N43" i="1"/>
  <c r="S12" i="1"/>
  <c r="R17" i="1"/>
  <c r="T31" i="1"/>
  <c r="T33" i="1"/>
  <c r="S35" i="1"/>
  <c r="S37" i="1"/>
  <c r="S45" i="1"/>
  <c r="E49" i="1"/>
  <c r="T10" i="2"/>
  <c r="T17" i="2"/>
  <c r="T20" i="2"/>
  <c r="T26" i="2"/>
  <c r="S33" i="2"/>
  <c r="S42" i="2"/>
  <c r="T47" i="2"/>
  <c r="T52" i="2" s="1"/>
  <c r="T16" i="3"/>
  <c r="T28" i="3"/>
  <c r="T40" i="3"/>
  <c r="F14" i="4"/>
  <c r="T8" i="1"/>
  <c r="R10" i="1"/>
  <c r="T12" i="1"/>
  <c r="S16" i="1"/>
  <c r="R21" i="1"/>
  <c r="T35" i="1"/>
  <c r="T37" i="1"/>
  <c r="R39" i="1"/>
  <c r="S41" i="1"/>
  <c r="T45" i="1"/>
  <c r="D10" i="4" s="1"/>
  <c r="T15" i="2"/>
  <c r="T33" i="2"/>
  <c r="T36" i="2"/>
  <c r="T42" i="2"/>
  <c r="S13" i="3"/>
  <c r="R19" i="3"/>
  <c r="S25" i="3"/>
  <c r="R31" i="3"/>
  <c r="S37" i="3"/>
  <c r="T44" i="3"/>
  <c r="C13" i="4"/>
  <c r="C11" i="4" s="1"/>
  <c r="T43" i="3"/>
  <c r="D9" i="4"/>
  <c r="G9" i="4"/>
  <c r="N11" i="4"/>
  <c r="L12" i="4"/>
  <c r="L11" i="4" s="1"/>
  <c r="C15" i="4"/>
  <c r="L16" i="4"/>
  <c r="L15" i="4" s="1"/>
  <c r="E9" i="4"/>
  <c r="S51" i="1"/>
  <c r="H10" i="4"/>
  <c r="F10" i="4" s="1"/>
  <c r="E10" i="4"/>
  <c r="T51" i="3"/>
  <c r="R15" i="1"/>
  <c r="R19" i="1"/>
  <c r="S23" i="1"/>
  <c r="S46" i="2"/>
  <c r="S51" i="2" s="1"/>
  <c r="S44" i="3"/>
  <c r="L48" i="3"/>
  <c r="L49" i="3" s="1"/>
  <c r="M51" i="3"/>
  <c r="R27" i="1"/>
  <c r="R35" i="1"/>
  <c r="S31" i="1"/>
  <c r="S39" i="1"/>
  <c r="S47" i="1"/>
  <c r="S52" i="1" s="1"/>
  <c r="R8" i="2"/>
  <c r="R12" i="2"/>
  <c r="R16" i="2"/>
  <c r="R20" i="2"/>
  <c r="R24" i="2"/>
  <c r="R28" i="2"/>
  <c r="R32" i="2"/>
  <c r="R36" i="2"/>
  <c r="R40" i="2"/>
  <c r="R45" i="2"/>
  <c r="R51" i="2" s="1"/>
  <c r="T46" i="2"/>
  <c r="T48" i="2" s="1"/>
  <c r="T49" i="2" s="1"/>
  <c r="N48" i="3"/>
  <c r="N49" i="3" s="1"/>
  <c r="R42" i="1"/>
  <c r="L43" i="2"/>
  <c r="L51" i="2"/>
  <c r="F12" i="4"/>
  <c r="F11" i="4" s="1"/>
  <c r="N48" i="2"/>
  <c r="N49" i="2" s="1"/>
  <c r="R11" i="1"/>
  <c r="L48" i="2"/>
  <c r="R47" i="3"/>
  <c r="R52" i="3" s="1"/>
  <c r="R45" i="1"/>
  <c r="R9" i="3"/>
  <c r="R13" i="3"/>
  <c r="R17" i="3"/>
  <c r="R21" i="3"/>
  <c r="R25" i="3"/>
  <c r="R29" i="3"/>
  <c r="R33" i="3"/>
  <c r="R37" i="3"/>
  <c r="R41" i="3"/>
  <c r="L48" i="1"/>
  <c r="M51" i="1"/>
  <c r="R10" i="2"/>
  <c r="R14" i="2"/>
  <c r="R18" i="2"/>
  <c r="R22" i="2"/>
  <c r="R26" i="2"/>
  <c r="R30" i="2"/>
  <c r="R34" i="2"/>
  <c r="R38" i="2"/>
  <c r="R42" i="2"/>
  <c r="M52" i="2"/>
  <c r="R46" i="3"/>
  <c r="R8" i="1"/>
  <c r="R24" i="1"/>
  <c r="R28" i="1"/>
  <c r="R32" i="1"/>
  <c r="R36" i="1"/>
  <c r="R40" i="1"/>
  <c r="N48" i="1"/>
  <c r="N49" i="1" s="1"/>
  <c r="R47" i="2"/>
  <c r="R52" i="2" s="1"/>
  <c r="C48" i="3"/>
  <c r="C49" i="3" s="1"/>
  <c r="R16" i="1"/>
  <c r="L43" i="1"/>
  <c r="R44" i="1"/>
  <c r="Q48" i="1"/>
  <c r="Q49" i="1" s="1"/>
  <c r="R8" i="3"/>
  <c r="R12" i="3"/>
  <c r="R16" i="3"/>
  <c r="R20" i="3"/>
  <c r="R24" i="3"/>
  <c r="R28" i="3"/>
  <c r="R32" i="3"/>
  <c r="R36" i="3"/>
  <c r="R40" i="3"/>
  <c r="R45" i="3"/>
  <c r="I16" i="4"/>
  <c r="I15" i="4" s="1"/>
  <c r="R41" i="1"/>
  <c r="L51" i="1"/>
  <c r="R12" i="1"/>
  <c r="R20" i="1"/>
  <c r="R9" i="2"/>
  <c r="R13" i="2"/>
  <c r="R17" i="2"/>
  <c r="R21" i="2"/>
  <c r="R25" i="2"/>
  <c r="R29" i="2"/>
  <c r="R33" i="2"/>
  <c r="R37" i="2"/>
  <c r="R41" i="2"/>
  <c r="S8" i="3"/>
  <c r="R44" i="3"/>
  <c r="N15" i="4" l="1"/>
  <c r="T48" i="3"/>
  <c r="T49" i="3" s="1"/>
  <c r="N10" i="4"/>
  <c r="L10" i="4" s="1"/>
  <c r="T51" i="2"/>
  <c r="S43" i="3"/>
  <c r="T48" i="1"/>
  <c r="T49" i="1" s="1"/>
  <c r="S48" i="2"/>
  <c r="S49" i="2" s="1"/>
  <c r="T51" i="1"/>
  <c r="L49" i="2"/>
  <c r="H9" i="4"/>
  <c r="N9" i="4" s="1"/>
  <c r="L9" i="4" s="1"/>
  <c r="H8" i="4"/>
  <c r="E8" i="4"/>
  <c r="L49" i="1"/>
  <c r="C9" i="4"/>
  <c r="S48" i="1"/>
  <c r="S49" i="1" s="1"/>
  <c r="R43" i="2"/>
  <c r="S51" i="3"/>
  <c r="S48" i="3"/>
  <c r="S49" i="3" s="1"/>
  <c r="R51" i="3"/>
  <c r="R48" i="3"/>
  <c r="R43" i="3"/>
  <c r="C10" i="4"/>
  <c r="R48" i="2"/>
  <c r="R48" i="1"/>
  <c r="R51" i="1"/>
  <c r="R43" i="1"/>
  <c r="G8" i="4"/>
  <c r="D8" i="4"/>
  <c r="F9" i="4" l="1"/>
  <c r="H7" i="4"/>
  <c r="D7" i="4"/>
  <c r="C8" i="4"/>
  <c r="C7" i="4" s="1"/>
  <c r="R49" i="1"/>
  <c r="F8" i="4"/>
  <c r="F7" i="4" s="1"/>
  <c r="G7" i="4"/>
  <c r="R49" i="2"/>
  <c r="N8" i="4"/>
  <c r="E7" i="4"/>
  <c r="R49" i="3"/>
  <c r="N7" i="4" l="1"/>
  <c r="L8" i="4"/>
  <c r="L7" i="4" s="1"/>
</calcChain>
</file>

<file path=xl/sharedStrings.xml><?xml version="1.0" encoding="utf-8"?>
<sst xmlns="http://schemas.openxmlformats.org/spreadsheetml/2006/main" count="260" uniqueCount="87">
  <si>
    <t>Субсидия на организацию бесплатного горячего питания обучающихся,
получающих начальное общее образование в государственных и муниципальных образовательных организациях</t>
  </si>
  <si>
    <t xml:space="preserve">на 2026 год </t>
  </si>
  <si>
    <t>Коды бюджетной классифкации: 136.0702.07.3.01.R.3040.521</t>
  </si>
  <si>
    <t>№ п/п</t>
  </si>
  <si>
    <t>Наименование муниципального образования</t>
  </si>
  <si>
    <t>Всего обучающихся в 1-4 классах, человек</t>
  </si>
  <si>
    <t xml:space="preserve">из них: количество обучающихся, человек </t>
  </si>
  <si>
    <t xml:space="preserve"> Количество учебных дней</t>
  </si>
  <si>
    <t>Стоимость горячего питания в день на 1 ребенка, рублей</t>
  </si>
  <si>
    <t>Потребность на 2026 год, тыс.руб.</t>
  </si>
  <si>
    <t>1-е классы</t>
  </si>
  <si>
    <t>2 - 4 классы</t>
  </si>
  <si>
    <t>ВСЕГО, тыс. рублей</t>
  </si>
  <si>
    <t>в том числе:</t>
  </si>
  <si>
    <t>при 5-дневной учебной неделе</t>
  </si>
  <si>
    <t>при 6-дневной учебной неделе</t>
  </si>
  <si>
    <t xml:space="preserve">из средств областного бюджета
</t>
  </si>
  <si>
    <t xml:space="preserve">из средств федерального бюджета
</t>
  </si>
  <si>
    <t>при 5-дневной учебной неделе, в том числе:</t>
  </si>
  <si>
    <t xml:space="preserve">областного бюджета
</t>
  </si>
  <si>
    <t xml:space="preserve">федерального бюджета
</t>
  </si>
  <si>
    <t>областного бюджета</t>
  </si>
  <si>
    <t>Баганский район</t>
  </si>
  <si>
    <t>Барабинский район</t>
  </si>
  <si>
    <t>Болотнинский район</t>
  </si>
  <si>
    <t>Венгеровский муниципальный округ</t>
  </si>
  <si>
    <t>Доволенский муниципальный округ</t>
  </si>
  <si>
    <t>Здвинский район</t>
  </si>
  <si>
    <t>Искитимский район</t>
  </si>
  <si>
    <t>Карасукский мун.округ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</si>
  <si>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</si>
  <si>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</si>
  <si>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</si>
  <si>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</si>
  <si>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</si>
  <si>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</si>
  <si>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</si>
  <si>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</si>
  <si>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мун.округ</t>
  </si>
  <si>
    <t>Мошковский район</t>
  </si>
  <si>
    <t>Новосибирский район</t>
  </si>
  <si>
    <t>Ордынский район</t>
  </si>
  <si>
    <t>Северный муниципальный округ</t>
  </si>
  <si>
    <t>Сузунский муниципальный округ</t>
  </si>
  <si>
    <t>Татарский мун.округ</t>
  </si>
  <si>
    <t>Тогучинский район</t>
  </si>
  <si>
    <t>Убинский муниципальный огруг</t>
  </si>
  <si>
    <t>Усть-Таркский</t>
  </si>
  <si>
    <t>Чановский муниципальный округ</t>
  </si>
  <si>
    <t>Черепановский район</t>
  </si>
  <si>
    <t>Чистоозерный район</t>
  </si>
  <si>
    <t>Чулымский район</t>
  </si>
  <si>
    <t>г.Бердск</t>
  </si>
  <si>
    <t>г.Искитим</t>
  </si>
  <si>
    <t>р.п.Кольцово</t>
  </si>
  <si>
    <t>г.Обь</t>
  </si>
  <si>
    <t>г. Новосибирск</t>
  </si>
  <si>
    <t>ИТОГО по муниципальным ОУ</t>
  </si>
  <si>
    <t>ГБОУ НСО "ОЦО"</t>
  </si>
  <si>
    <t>ГБОУ НСО " СКК"</t>
  </si>
  <si>
    <t>ГБОУ НСО "КШИ"</t>
  </si>
  <si>
    <t>ГАОУ НСО (спортшкола)</t>
  </si>
  <si>
    <t>Итого по государственным ОУ</t>
  </si>
  <si>
    <t>ИТОГО</t>
  </si>
  <si>
    <t xml:space="preserve">на 2027 год </t>
  </si>
  <si>
    <t>Потребность на 2027 год, тыс.руб.</t>
  </si>
  <si>
    <t>Убинский муниципальный округ</t>
  </si>
  <si>
    <t xml:space="preserve">на 2028 год </t>
  </si>
  <si>
    <t>Потребность на 2028 год, тыс. руб.</t>
  </si>
  <si>
    <t>Чановский район муниципальный округ</t>
  </si>
  <si>
    <t xml:space="preserve">Коды бюджетной классифкации: 136.0702.07.1.04.R.3040 </t>
  </si>
  <si>
    <t>Код РО - 136 000 02 7</t>
  </si>
  <si>
    <t>Код цели - 99-53040-00000-00000</t>
  </si>
  <si>
    <t>Период планирования</t>
  </si>
  <si>
    <t>КВР</t>
  </si>
  <si>
    <t>Итого объем субсидии , тыс. руб</t>
  </si>
  <si>
    <r>
      <rPr>
        <sz val="12"/>
        <color theme="1"/>
        <rFont val="Times New Roman"/>
        <charset val="1"/>
      </rPr>
      <t xml:space="preserve">Объем субсидии в WEB - Планировании,
тыс. руб.
</t>
    </r>
    <r>
      <rPr>
        <i/>
        <sz val="12"/>
        <color theme="1"/>
        <rFont val="Times New Roman"/>
        <charset val="1"/>
      </rPr>
      <t>"Доведено"</t>
    </r>
  </si>
  <si>
    <r>
      <rPr>
        <sz val="12"/>
        <color theme="1"/>
        <rFont val="Times New Roman"/>
        <charset val="1"/>
      </rPr>
      <t>Объем субсидии в WEB - Планировании, 
тыс. руб.
"</t>
    </r>
    <r>
      <rPr>
        <i/>
        <sz val="12"/>
        <color theme="1"/>
        <rFont val="Times New Roman"/>
        <charset val="1"/>
      </rPr>
      <t>Перераспределение софин-е"</t>
    </r>
  </si>
  <si>
    <r>
      <rPr>
        <sz val="12"/>
        <color theme="1"/>
        <rFont val="Times New Roman"/>
        <charset val="1"/>
      </rPr>
      <t xml:space="preserve">Объем субсидии
в WEB-Планировании, 
тыс. руб.
</t>
    </r>
    <r>
      <rPr>
        <i/>
        <sz val="12"/>
        <color theme="1"/>
        <rFont val="Times New Roman"/>
        <charset val="1"/>
      </rPr>
      <t>"Перераспределение софин-е"</t>
    </r>
  </si>
  <si>
    <t>ФБ
тип ср-в 01.02.00</t>
  </si>
  <si>
    <t>ОБ
тип ср-в 01.01.01</t>
  </si>
  <si>
    <t>ФБ 
док. № 33</t>
  </si>
  <si>
    <t>ОБ 
док. № 5</t>
  </si>
  <si>
    <t>ФБ</t>
  </si>
  <si>
    <t>ОБ
док. № 24</t>
  </si>
  <si>
    <t>ОБ
док. № 17</t>
  </si>
  <si>
    <t>Гавриленко О.М.
тел. 238-73-63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</si>
</sst>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\ _₽"/>
    <numFmt numFmtId="165" formatCode="0.000"/>
    <numFmt numFmtId="166" formatCode="#,##0.0"/>
  </numFmts>
  <fonts count="16">
    <font>
      <sz val="11"/>
      <color theme="1"/>
      <name val="Calibri"/>
      <charset val="1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charset val="1"/>
    </font>
    <font>
      <b/>
      <sz val="12"/>
      <color theme="1"/>
      <name val="Times New Roman"/>
      <charset val="1"/>
    </font>
    <font>
      <sz val="12"/>
      <name val="Times New Roman"/>
      <charset val="1"/>
    </font>
    <font>
      <sz val="11"/>
      <name val="Times New Roman"/>
      <charset val="1"/>
    </font>
    <font>
      <sz val="11"/>
      <color theme="1"/>
      <name val="Times New Roman"/>
      <charset val="1"/>
    </font>
    <font>
      <b/>
      <i/>
      <sz val="12"/>
      <color theme="1"/>
      <name val="Times New Roman"/>
      <charset val="1"/>
    </font>
    <font>
      <b/>
      <sz val="12"/>
      <color rgb="FFFF0000"/>
      <name val="Times New Roman"/>
      <charset val="1"/>
    </font>
    <font>
      <b/>
      <sz val="14"/>
      <color theme="1"/>
      <name val="Times New Roman"/>
      <charset val="1"/>
    </font>
    <font>
      <sz val="11"/>
      <name val="Calibri"/>
      <charset val="1"/>
    </font>
    <font>
      <sz val="12"/>
      <color rgb="FFFF0000"/>
      <name val="Times New Roman"/>
      <charset val="1"/>
    </font>
    <font>
      <sz val="12"/>
      <name val="Calibri"/>
      <charset val="1"/>
    </font>
    <font>
      <i/>
      <sz val="12"/>
      <color theme="1"/>
      <name val="Times New Roman"/>
      <charset val="1"/>
    </font>
    <font>
      <b/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0.34998626667073579"/>
        <bgColor rgb="FFC0C0C0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9">
    <xf numFmtId="0" fontId="0" fillId="0" borderId="0" xfId="0"/>
    <xf numFmtId="0" fontId="3" fillId="0" borderId="0" xfId="0" applyFont="1" applyAlignment="1" applyProtection="1"/>
    <xf numFmtId="3" fontId="3" fillId="0" borderId="0" xfId="0" applyNumberFormat="1" applyFont="1" applyAlignment="1" applyProtection="1"/>
    <xf numFmtId="0" fontId="3" fillId="0" borderId="1" xfId="0" applyFont="1" applyBorder="1" applyAlignment="1" applyProtection="1">
      <alignment horizontal="center" vertical="center" wrapText="1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vertical="center" wrapText="1"/>
    </xf>
    <xf numFmtId="0" fontId="3" fillId="0" borderId="1" xfId="0" applyFont="1" applyBorder="1" applyAlignment="1" applyProtection="1"/>
    <xf numFmtId="3" fontId="3" fillId="2" borderId="1" xfId="0" applyNumberFormat="1" applyFont="1" applyFill="1" applyBorder="1" applyAlignment="1" applyProtection="1">
      <alignment horizontal="right"/>
    </xf>
    <xf numFmtId="3" fontId="5" fillId="2" borderId="1" xfId="0" applyNumberFormat="1" applyFont="1" applyFill="1" applyBorder="1" applyAlignment="1" applyProtection="1">
      <alignment horizontal="right" vertical="center" wrapText="1"/>
    </xf>
    <xf numFmtId="0" fontId="3" fillId="0" borderId="3" xfId="0" applyFont="1" applyBorder="1" applyAlignment="1" applyProtection="1">
      <alignment wrapText="1"/>
    </xf>
    <xf numFmtId="2" fontId="3" fillId="0" borderId="1" xfId="0" applyNumberFormat="1" applyFont="1" applyBorder="1" applyAlignment="1" applyProtection="1">
      <alignment wrapText="1"/>
    </xf>
    <xf numFmtId="4" fontId="7" fillId="0" borderId="1" xfId="0" applyNumberFormat="1" applyFont="1" applyBorder="1" applyAlignment="1" applyProtection="1">
      <alignment vertical="top"/>
    </xf>
    <xf numFmtId="4" fontId="3" fillId="0" borderId="1" xfId="0" applyNumberFormat="1" applyFont="1" applyBorder="1" applyAlignment="1" applyProtection="1">
      <alignment wrapText="1"/>
    </xf>
    <xf numFmtId="164" fontId="3" fillId="0" borderId="1" xfId="0" applyNumberFormat="1" applyFont="1" applyBorder="1" applyAlignment="1" applyProtection="1">
      <alignment horizontal="right"/>
    </xf>
    <xf numFmtId="4" fontId="3" fillId="0" borderId="0" xfId="0" applyNumberFormat="1" applyFont="1" applyAlignment="1" applyProtection="1"/>
    <xf numFmtId="3" fontId="5" fillId="0" borderId="1" xfId="0" applyNumberFormat="1" applyFont="1" applyBorder="1" applyAlignment="1" applyProtection="1">
      <alignment horizontal="right"/>
    </xf>
    <xf numFmtId="3" fontId="5" fillId="2" borderId="1" xfId="0" applyNumberFormat="1" applyFont="1" applyFill="1" applyBorder="1" applyAlignment="1" applyProtection="1">
      <alignment horizontal="right"/>
    </xf>
    <xf numFmtId="0" fontId="5" fillId="0" borderId="1" xfId="0" applyFont="1" applyBorder="1" applyAlignment="1" applyProtection="1"/>
    <xf numFmtId="0" fontId="5" fillId="2" borderId="1" xfId="0" applyFont="1" applyFill="1" applyBorder="1" applyAlignment="1" applyProtection="1"/>
    <xf numFmtId="3" fontId="3" fillId="2" borderId="3" xfId="0" applyNumberFormat="1" applyFont="1" applyFill="1" applyBorder="1" applyAlignment="1" applyProtection="1">
      <alignment horizontal="right"/>
    </xf>
    <xf numFmtId="3" fontId="3" fillId="0" borderId="3" xfId="0" applyNumberFormat="1" applyFont="1" applyBorder="1" applyAlignment="1" applyProtection="1">
      <alignment horizontal="right"/>
    </xf>
    <xf numFmtId="0" fontId="5" fillId="0" borderId="1" xfId="0" applyFont="1" applyBorder="1" applyAlignment="1" applyProtection="1">
      <alignment horizontal="right" vertical="center"/>
    </xf>
    <xf numFmtId="3" fontId="3" fillId="2" borderId="5" xfId="0" applyNumberFormat="1" applyFont="1" applyFill="1" applyBorder="1" applyAlignment="1" applyProtection="1">
      <alignment horizontal="right"/>
    </xf>
    <xf numFmtId="3" fontId="3" fillId="0" borderId="5" xfId="0" applyNumberFormat="1" applyFont="1" applyBorder="1" applyAlignment="1" applyProtection="1">
      <alignment horizontal="right"/>
    </xf>
    <xf numFmtId="3" fontId="3" fillId="0" borderId="1" xfId="0" applyNumberFormat="1" applyFont="1" applyBorder="1" applyAlignment="1" applyProtection="1">
      <alignment horizontal="right"/>
    </xf>
    <xf numFmtId="3" fontId="5" fillId="0" borderId="1" xfId="0" applyNumberFormat="1" applyFont="1" applyBorder="1" applyAlignment="1" applyProtection="1">
      <alignment horizontal="right" vertical="center"/>
    </xf>
    <xf numFmtId="3" fontId="4" fillId="3" borderId="1" xfId="0" applyNumberFormat="1" applyFont="1" applyFill="1" applyBorder="1" applyAlignment="1" applyProtection="1">
      <alignment vertical="center"/>
    </xf>
    <xf numFmtId="3" fontId="4" fillId="3" borderId="4" xfId="0" applyNumberFormat="1" applyFont="1" applyFill="1" applyBorder="1" applyAlignment="1" applyProtection="1">
      <alignment vertical="center"/>
    </xf>
    <xf numFmtId="3" fontId="4" fillId="3" borderId="6" xfId="0" applyNumberFormat="1" applyFont="1" applyFill="1" applyBorder="1" applyAlignment="1" applyProtection="1">
      <alignment vertical="center"/>
    </xf>
    <xf numFmtId="3" fontId="4" fillId="3" borderId="7" xfId="0" applyNumberFormat="1" applyFont="1" applyFill="1" applyBorder="1" applyAlignment="1" applyProtection="1">
      <alignment vertical="center"/>
    </xf>
    <xf numFmtId="4" fontId="4" fillId="3" borderId="1" xfId="0" applyNumberFormat="1" applyFont="1" applyFill="1" applyBorder="1" applyAlignment="1" applyProtection="1">
      <alignment vertical="center"/>
    </xf>
    <xf numFmtId="164" fontId="4" fillId="3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5" fillId="0" borderId="1" xfId="0" applyFont="1" applyBorder="1" applyAlignment="1" applyProtection="1">
      <alignment horizontal="left" vertical="top" wrapText="1"/>
    </xf>
    <xf numFmtId="0" fontId="5" fillId="0" borderId="8" xfId="0" applyFont="1" applyBorder="1" applyAlignment="1" applyProtection="1">
      <alignment horizontal="left" vertical="top" wrapText="1"/>
    </xf>
    <xf numFmtId="165" fontId="8" fillId="3" borderId="1" xfId="0" applyNumberFormat="1" applyFont="1" applyFill="1" applyBorder="1" applyAlignment="1" applyProtection="1">
      <alignment horizontal="left" vertical="center" wrapText="1"/>
    </xf>
    <xf numFmtId="165" fontId="8" fillId="3" borderId="5" xfId="0" applyNumberFormat="1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 applyProtection="1">
      <alignment horizontal="left"/>
    </xf>
    <xf numFmtId="3" fontId="4" fillId="4" borderId="1" xfId="0" applyNumberFormat="1" applyFont="1" applyFill="1" applyBorder="1" applyAlignment="1" applyProtection="1">
      <alignment horizontal="right"/>
    </xf>
    <xf numFmtId="4" fontId="4" fillId="4" borderId="1" xfId="0" applyNumberFormat="1" applyFont="1" applyFill="1" applyBorder="1" applyAlignment="1" applyProtection="1">
      <alignment horizontal="right"/>
    </xf>
    <xf numFmtId="166" fontId="3" fillId="0" borderId="0" xfId="0" applyNumberFormat="1" applyFont="1" applyAlignment="1" applyProtection="1"/>
    <xf numFmtId="4" fontId="9" fillId="0" borderId="0" xfId="0" applyNumberFormat="1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 applyProtection="1"/>
    <xf numFmtId="3" fontId="3" fillId="2" borderId="8" xfId="0" applyNumberFormat="1" applyFont="1" applyFill="1" applyBorder="1" applyAlignment="1" applyProtection="1">
      <alignment horizontal="right"/>
    </xf>
    <xf numFmtId="4" fontId="3" fillId="0" borderId="1" xfId="0" applyNumberFormat="1" applyFont="1" applyBorder="1" applyAlignment="1" applyProtection="1"/>
    <xf numFmtId="4" fontId="7" fillId="0" borderId="8" xfId="0" applyNumberFormat="1" applyFont="1" applyBorder="1" applyAlignment="1" applyProtection="1">
      <alignment vertical="top"/>
    </xf>
    <xf numFmtId="3" fontId="4" fillId="3" borderId="5" xfId="0" applyNumberFormat="1" applyFont="1" applyFill="1" applyBorder="1" applyAlignment="1" applyProtection="1">
      <alignment vertical="center"/>
    </xf>
    <xf numFmtId="3" fontId="6" fillId="0" borderId="1" xfId="0" applyNumberFormat="1" applyFont="1" applyBorder="1" applyAlignment="1" applyProtection="1">
      <alignment wrapText="1"/>
    </xf>
    <xf numFmtId="0" fontId="11" fillId="0" borderId="1" xfId="0" applyFont="1" applyBorder="1" applyAlignment="1" applyProtection="1"/>
    <xf numFmtId="4" fontId="12" fillId="0" borderId="0" xfId="0" applyNumberFormat="1" applyFont="1" applyAlignment="1" applyProtection="1"/>
    <xf numFmtId="3" fontId="3" fillId="0" borderId="4" xfId="0" applyNumberFormat="1" applyFont="1" applyBorder="1" applyAlignment="1" applyProtection="1">
      <alignment horizontal="right"/>
    </xf>
    <xf numFmtId="0" fontId="5" fillId="0" borderId="1" xfId="0" applyFont="1" applyBorder="1" applyAlignment="1" applyProtection="1">
      <alignment wrapText="1"/>
    </xf>
    <xf numFmtId="4" fontId="3" fillId="0" borderId="8" xfId="0" applyNumberFormat="1" applyFont="1" applyBorder="1" applyAlignment="1" applyProtection="1">
      <alignment vertical="top"/>
    </xf>
    <xf numFmtId="4" fontId="3" fillId="0" borderId="1" xfId="0" applyNumberFormat="1" applyFont="1" applyBorder="1" applyAlignment="1" applyProtection="1">
      <alignment vertical="top"/>
    </xf>
    <xf numFmtId="3" fontId="4" fillId="3" borderId="1" xfId="0" applyNumberFormat="1" applyFont="1" applyFill="1" applyBorder="1" applyAlignment="1" applyProtection="1">
      <alignment horizontal="right" vertical="center"/>
    </xf>
    <xf numFmtId="3" fontId="4" fillId="3" borderId="4" xfId="0" applyNumberFormat="1" applyFont="1" applyFill="1" applyBorder="1" applyAlignment="1" applyProtection="1">
      <alignment horizontal="right" vertical="center"/>
    </xf>
    <xf numFmtId="3" fontId="4" fillId="3" borderId="9" xfId="0" applyNumberFormat="1" applyFont="1" applyFill="1" applyBorder="1" applyAlignment="1" applyProtection="1">
      <alignment horizontal="right" vertical="center"/>
    </xf>
    <xf numFmtId="3" fontId="4" fillId="3" borderId="7" xfId="0" applyNumberFormat="1" applyFont="1" applyFill="1" applyBorder="1" applyAlignment="1" applyProtection="1">
      <alignment horizontal="right" vertical="center"/>
    </xf>
    <xf numFmtId="4" fontId="4" fillId="3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horizontal="right" vertical="center"/>
    </xf>
    <xf numFmtId="3" fontId="5" fillId="0" borderId="1" xfId="0" applyNumberFormat="1" applyFont="1" applyBorder="1" applyAlignment="1" applyProtection="1">
      <alignment horizontal="right" vertical="center" wrapText="1"/>
    </xf>
    <xf numFmtId="3" fontId="5" fillId="0" borderId="1" xfId="0" applyNumberFormat="1" applyFont="1" applyBorder="1" applyAlignment="1" applyProtection="1">
      <alignment vertical="top" wrapText="1"/>
    </xf>
    <xf numFmtId="0" fontId="13" fillId="0" borderId="1" xfId="0" applyFont="1" applyBorder="1" applyAlignment="1" applyProtection="1">
      <alignment vertical="top"/>
    </xf>
    <xf numFmtId="0" fontId="5" fillId="0" borderId="1" xfId="0" applyFont="1" applyBorder="1" applyAlignment="1" applyProtection="1">
      <alignment vertical="top"/>
    </xf>
    <xf numFmtId="165" fontId="8" fillId="3" borderId="1" xfId="0" applyNumberFormat="1" applyFont="1" applyFill="1" applyBorder="1" applyAlignment="1" applyProtection="1">
      <alignment horizontal="right" vertical="center" wrapText="1"/>
    </xf>
    <xf numFmtId="165" fontId="8" fillId="3" borderId="5" xfId="0" applyNumberFormat="1" applyFont="1" applyFill="1" applyBorder="1" applyAlignment="1" applyProtection="1">
      <alignment horizontal="right" vertical="center" wrapText="1"/>
    </xf>
    <xf numFmtId="0" fontId="0" fillId="0" borderId="0" xfId="0" applyAlignment="1" applyProtection="1"/>
    <xf numFmtId="0" fontId="10" fillId="0" borderId="0" xfId="0" applyFont="1" applyAlignment="1" applyProtection="1">
      <alignment vertical="center" wrapText="1"/>
    </xf>
    <xf numFmtId="3" fontId="7" fillId="0" borderId="0" xfId="0" applyNumberFormat="1" applyFont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right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" fillId="2" borderId="14" xfId="0" applyFont="1" applyFill="1" applyBorder="1" applyAlignment="1" applyProtection="1"/>
    <xf numFmtId="4" fontId="4" fillId="2" borderId="14" xfId="0" applyNumberFormat="1" applyFont="1" applyFill="1" applyBorder="1" applyAlignment="1" applyProtection="1"/>
    <xf numFmtId="0" fontId="3" fillId="2" borderId="1" xfId="0" applyFont="1" applyFill="1" applyBorder="1" applyAlignment="1" applyProtection="1"/>
    <xf numFmtId="4" fontId="3" fillId="2" borderId="1" xfId="0" applyNumberFormat="1" applyFont="1" applyFill="1" applyBorder="1" applyAlignment="1" applyProtection="1"/>
    <xf numFmtId="4" fontId="5" fillId="2" borderId="1" xfId="0" applyNumberFormat="1" applyFont="1" applyFill="1" applyBorder="1" applyAlignment="1" applyProtection="1"/>
    <xf numFmtId="4" fontId="3" fillId="0" borderId="15" xfId="0" applyNumberFormat="1" applyFont="1" applyBorder="1" applyAlignment="1" applyProtection="1"/>
    <xf numFmtId="0" fontId="3" fillId="2" borderId="16" xfId="0" applyFont="1" applyFill="1" applyBorder="1" applyAlignment="1" applyProtection="1"/>
    <xf numFmtId="4" fontId="3" fillId="2" borderId="16" xfId="0" applyNumberFormat="1" applyFont="1" applyFill="1" applyBorder="1" applyAlignment="1" applyProtection="1"/>
    <xf numFmtId="4" fontId="3" fillId="0" borderId="16" xfId="0" applyNumberFormat="1" applyFont="1" applyBorder="1" applyAlignment="1" applyProtection="1"/>
    <xf numFmtId="0" fontId="3" fillId="2" borderId="14" xfId="0" applyFont="1" applyFill="1" applyBorder="1" applyAlignment="1" applyProtection="1"/>
    <xf numFmtId="4" fontId="4" fillId="2" borderId="17" xfId="0" applyNumberFormat="1" applyFont="1" applyFill="1" applyBorder="1" applyAlignment="1" applyProtection="1"/>
    <xf numFmtId="4" fontId="3" fillId="0" borderId="18" xfId="0" applyNumberFormat="1" applyFont="1" applyBorder="1" applyAlignment="1" applyProtection="1"/>
    <xf numFmtId="0" fontId="8" fillId="3" borderId="1" xfId="0" applyFont="1" applyFill="1" applyBorder="1" applyAlignment="1" applyProtection="1">
      <alignment horizontal="left" vertical="center" wrapText="1"/>
    </xf>
    <xf numFmtId="165" fontId="8" fillId="3" borderId="1" xfId="0" applyNumberFormat="1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 applyProtection="1">
      <alignment horizontal="left"/>
    </xf>
    <xf numFmtId="0" fontId="3" fillId="0" borderId="1" xfId="0" applyFont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/>
    </xf>
    <xf numFmtId="3" fontId="3" fillId="2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3" fontId="3" fillId="2" borderId="1" xfId="0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3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 wrapText="1"/>
    </xf>
    <xf numFmtId="3" fontId="3" fillId="2" borderId="3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13" xfId="0" applyFont="1" applyFill="1" applyBorder="1" applyAlignment="1" applyProtection="1">
      <alignment horizontal="center" vertical="center"/>
    </xf>
    <xf numFmtId="0" fontId="15" fillId="2" borderId="13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top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wrapText="1"/>
    </xf>
  </cellXfs>
  <cellStyles count="23">
    <cellStyle name="Обычный" xfId="0" builtinId="0"/>
    <cellStyle name="Обычный 10" xfId="1" xr:uid="{00000000-0005-0000-0000-000001000000}"/>
    <cellStyle name="Обычный 11" xfId="2" xr:uid="{00000000-0005-0000-0000-000002000000}"/>
    <cellStyle name="Обычный 12" xfId="3" xr:uid="{00000000-0005-0000-0000-000003000000}"/>
    <cellStyle name="Обычный 13" xfId="4" xr:uid="{00000000-0005-0000-0000-000004000000}"/>
    <cellStyle name="Обычный 13 2" xfId="5" xr:uid="{00000000-0005-0000-0000-000005000000}"/>
    <cellStyle name="Обычный 14" xfId="6" xr:uid="{00000000-0005-0000-0000-000006000000}"/>
    <cellStyle name="Обычный 15" xfId="7" xr:uid="{00000000-0005-0000-0000-000007000000}"/>
    <cellStyle name="Обычный 16" xfId="8" xr:uid="{00000000-0005-0000-0000-000008000000}"/>
    <cellStyle name="Обычный 2" xfId="9" xr:uid="{00000000-0005-0000-0000-000009000000}"/>
    <cellStyle name="Обычный 20" xfId="10" xr:uid="{00000000-0005-0000-0000-00000A000000}"/>
    <cellStyle name="Обычный 21" xfId="11" xr:uid="{00000000-0005-0000-0000-00000B000000}"/>
    <cellStyle name="Обычный 22" xfId="12" xr:uid="{00000000-0005-0000-0000-00000C000000}"/>
    <cellStyle name="Обычный 23" xfId="13" xr:uid="{00000000-0005-0000-0000-00000D000000}"/>
    <cellStyle name="Обычный 24" xfId="14" xr:uid="{00000000-0005-0000-0000-00000E000000}"/>
    <cellStyle name="Обычный 25" xfId="15" xr:uid="{00000000-0005-0000-0000-00000F000000}"/>
    <cellStyle name="Обычный 3" xfId="16" xr:uid="{00000000-0005-0000-0000-000010000000}"/>
    <cellStyle name="Обычный 4" xfId="17" xr:uid="{00000000-0005-0000-0000-000011000000}"/>
    <cellStyle name="Обычный 5" xfId="18" xr:uid="{00000000-0005-0000-0000-000012000000}"/>
    <cellStyle name="Обычный 6" xfId="19" xr:uid="{00000000-0005-0000-0000-000013000000}"/>
    <cellStyle name="Обычный 7" xfId="20" xr:uid="{00000000-0005-0000-0000-000014000000}"/>
    <cellStyle name="Обычный 8" xfId="21" xr:uid="{00000000-0005-0000-0000-000015000000}"/>
    <cellStyle name="Обычный 9" xfId="22" xr:uid="{00000000-0005-0000-0000-00001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59"/>
  <sheetViews>
    <sheetView view="pageBreakPreview" topLeftCell="A7" zoomScale="60" zoomScaleNormal="50" workbookViewId="0">
      <selection activeCell="S43" sqref="S43:T43"/>
    </sheetView>
  </sheetViews>
  <sheetFormatPr defaultColWidth="9.140625" defaultRowHeight="15.75"/>
  <cols>
    <col min="1" max="1" width="5.5703125" style="1" customWidth="1"/>
    <col min="2" max="2" width="36.42578125" style="1" customWidth="1"/>
    <col min="3" max="3" width="25.42578125" style="1" customWidth="1"/>
    <col min="4" max="4" width="21.7109375" style="1" customWidth="1"/>
    <col min="5" max="5" width="9.85546875" style="1" customWidth="1"/>
    <col min="6" max="9" width="9.7109375" style="1" customWidth="1"/>
    <col min="10" max="11" width="18.5703125" style="1" customWidth="1"/>
    <col min="12" max="12" width="17.5703125" style="1" customWidth="1"/>
    <col min="13" max="13" width="19.85546875" style="1" customWidth="1"/>
    <col min="14" max="16" width="14.42578125" style="1" customWidth="1"/>
    <col min="17" max="17" width="15.140625" style="1" customWidth="1"/>
    <col min="18" max="18" width="14.42578125" style="1" customWidth="1"/>
    <col min="19" max="19" width="14.28515625" style="1" customWidth="1"/>
    <col min="20" max="20" width="15.5703125" style="1" customWidth="1"/>
    <col min="21" max="21" width="14.5703125" style="1" customWidth="1"/>
    <col min="22" max="16384" width="9.140625" style="1"/>
  </cols>
  <sheetData>
    <row r="1" spans="1:21" ht="37.5" customHeight="1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1">
      <c r="A2" s="98" t="s">
        <v>1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</row>
    <row r="3" spans="1:21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21" ht="56.25" customHeight="1">
      <c r="A4" s="93" t="s">
        <v>3</v>
      </c>
      <c r="B4" s="93" t="s">
        <v>4</v>
      </c>
      <c r="C4" s="96" t="s">
        <v>5</v>
      </c>
      <c r="D4" s="96" t="s">
        <v>6</v>
      </c>
      <c r="E4" s="96"/>
      <c r="F4" s="96"/>
      <c r="G4" s="99" t="s">
        <v>7</v>
      </c>
      <c r="H4" s="99"/>
      <c r="I4" s="99"/>
      <c r="J4" s="100" t="s">
        <v>8</v>
      </c>
      <c r="K4" s="100"/>
      <c r="L4" s="101" t="s">
        <v>9</v>
      </c>
      <c r="M4" s="101"/>
      <c r="N4" s="101"/>
      <c r="O4" s="101"/>
      <c r="P4" s="101"/>
      <c r="Q4" s="101"/>
      <c r="R4" s="101"/>
      <c r="S4" s="101"/>
      <c r="T4" s="101"/>
    </row>
    <row r="5" spans="1:21" ht="42" customHeight="1">
      <c r="A5" s="93"/>
      <c r="B5" s="93"/>
      <c r="C5" s="96"/>
      <c r="D5" s="4" t="s">
        <v>10</v>
      </c>
      <c r="E5" s="96" t="s">
        <v>11</v>
      </c>
      <c r="F5" s="96"/>
      <c r="G5" s="4" t="s">
        <v>10</v>
      </c>
      <c r="H5" s="96" t="s">
        <v>11</v>
      </c>
      <c r="I5" s="96"/>
      <c r="J5" s="100"/>
      <c r="K5" s="100"/>
      <c r="L5" s="102" t="s">
        <v>10</v>
      </c>
      <c r="M5" s="102"/>
      <c r="N5" s="103" t="s">
        <v>11</v>
      </c>
      <c r="O5" s="103"/>
      <c r="P5" s="103"/>
      <c r="Q5" s="103"/>
      <c r="R5" s="104" t="s">
        <v>12</v>
      </c>
      <c r="S5" s="93" t="s">
        <v>13</v>
      </c>
      <c r="T5" s="93"/>
    </row>
    <row r="6" spans="1:21" ht="42" customHeight="1">
      <c r="A6" s="93"/>
      <c r="B6" s="93"/>
      <c r="C6" s="96"/>
      <c r="D6" s="96" t="s">
        <v>14</v>
      </c>
      <c r="E6" s="96" t="s">
        <v>14</v>
      </c>
      <c r="F6" s="96" t="s">
        <v>15</v>
      </c>
      <c r="G6" s="96" t="s">
        <v>14</v>
      </c>
      <c r="H6" s="96" t="s">
        <v>14</v>
      </c>
      <c r="I6" s="96" t="s">
        <v>15</v>
      </c>
      <c r="J6" s="93" t="s">
        <v>16</v>
      </c>
      <c r="K6" s="93" t="s">
        <v>17</v>
      </c>
      <c r="L6" s="94" t="s">
        <v>18</v>
      </c>
      <c r="M6" s="94"/>
      <c r="N6" s="95" t="s">
        <v>14</v>
      </c>
      <c r="O6" s="95"/>
      <c r="P6" s="95" t="s">
        <v>15</v>
      </c>
      <c r="Q6" s="95"/>
      <c r="R6" s="104"/>
      <c r="S6" s="93"/>
      <c r="T6" s="93"/>
    </row>
    <row r="7" spans="1:21" ht="113.25" customHeight="1">
      <c r="A7" s="93"/>
      <c r="B7" s="93"/>
      <c r="C7" s="96"/>
      <c r="D7" s="96"/>
      <c r="E7" s="96"/>
      <c r="F7" s="96"/>
      <c r="G7" s="96"/>
      <c r="H7" s="96"/>
      <c r="I7" s="96"/>
      <c r="J7" s="93"/>
      <c r="K7" s="93"/>
      <c r="L7" s="3" t="s">
        <v>19</v>
      </c>
      <c r="M7" s="3" t="s">
        <v>20</v>
      </c>
      <c r="N7" s="3" t="s">
        <v>19</v>
      </c>
      <c r="O7" s="3" t="s">
        <v>20</v>
      </c>
      <c r="P7" s="3" t="s">
        <v>19</v>
      </c>
      <c r="Q7" s="3" t="s">
        <v>20</v>
      </c>
      <c r="R7" s="104"/>
      <c r="S7" s="5" t="s">
        <v>21</v>
      </c>
      <c r="T7" s="5" t="s">
        <v>20</v>
      </c>
    </row>
    <row r="8" spans="1:21">
      <c r="A8" s="6">
        <v>1</v>
      </c>
      <c r="B8" s="6" t="s">
        <v>22</v>
      </c>
      <c r="C8" s="7">
        <v>693</v>
      </c>
      <c r="D8" s="8">
        <v>175</v>
      </c>
      <c r="E8" s="8">
        <v>518</v>
      </c>
      <c r="F8" s="8">
        <v>0</v>
      </c>
      <c r="G8" s="7">
        <v>165</v>
      </c>
      <c r="H8" s="7">
        <v>170</v>
      </c>
      <c r="I8" s="7">
        <v>204</v>
      </c>
      <c r="J8" s="9">
        <v>21.71</v>
      </c>
      <c r="K8" s="10">
        <v>65.12</v>
      </c>
      <c r="L8" s="11">
        <f t="shared" ref="L8:L42" si="0">ROUNDUP(D8*G8*J8/1000,1)</f>
        <v>626.9</v>
      </c>
      <c r="M8" s="11">
        <f t="shared" ref="M8:M42" si="1">ROUNDUP(D8*G8*K8/1000,1)</f>
        <v>1880.3999999999999</v>
      </c>
      <c r="N8" s="11">
        <f t="shared" ref="N8:N41" si="2">ROUNDUP(E8*H8*J8/1000,1)</f>
        <v>1911.8</v>
      </c>
      <c r="O8" s="11">
        <f t="shared" ref="O8:O41" si="3">ROUNDUP(E8*H8*K8/1000,1)</f>
        <v>5734.5</v>
      </c>
      <c r="P8" s="11">
        <f t="shared" ref="P8:P42" si="4">ROUNDUP(F8*I8*J8/1000,1)</f>
        <v>0</v>
      </c>
      <c r="Q8" s="11">
        <f t="shared" ref="Q8:Q42" si="5">ROUNDUP(F8*I8*K8/1000,1)</f>
        <v>0</v>
      </c>
      <c r="R8" s="12">
        <f t="shared" ref="R8:R42" si="6">SUM(L8:Q8)</f>
        <v>10153.599999999999</v>
      </c>
      <c r="S8" s="13">
        <f t="shared" ref="S8:S42" si="7">L8+N8+P8</f>
        <v>2538.6999999999998</v>
      </c>
      <c r="T8" s="13">
        <f t="shared" ref="T8:T42" si="8">M8+O8+Q8</f>
        <v>7614.9</v>
      </c>
      <c r="U8" s="14"/>
    </row>
    <row r="9" spans="1:21">
      <c r="A9" s="6">
        <v>2</v>
      </c>
      <c r="B9" s="6" t="s">
        <v>23</v>
      </c>
      <c r="C9" s="7">
        <v>1693</v>
      </c>
      <c r="D9" s="15">
        <v>401</v>
      </c>
      <c r="E9" s="15">
        <v>1269</v>
      </c>
      <c r="F9" s="16">
        <v>23</v>
      </c>
      <c r="G9" s="7">
        <v>165</v>
      </c>
      <c r="H9" s="7">
        <v>170</v>
      </c>
      <c r="I9" s="7">
        <v>204</v>
      </c>
      <c r="J9" s="9">
        <v>21.71</v>
      </c>
      <c r="K9" s="10">
        <v>65.12</v>
      </c>
      <c r="L9" s="11">
        <f t="shared" si="0"/>
        <v>1436.5</v>
      </c>
      <c r="M9" s="11">
        <f t="shared" si="1"/>
        <v>4308.7000000000007</v>
      </c>
      <c r="N9" s="11">
        <f t="shared" si="2"/>
        <v>4683.5</v>
      </c>
      <c r="O9" s="11">
        <f t="shared" si="3"/>
        <v>14048.4</v>
      </c>
      <c r="P9" s="11">
        <f t="shared" si="4"/>
        <v>101.89999999999999</v>
      </c>
      <c r="Q9" s="11">
        <f t="shared" si="5"/>
        <v>305.60000000000002</v>
      </c>
      <c r="R9" s="12">
        <f t="shared" si="6"/>
        <v>24884.6</v>
      </c>
      <c r="S9" s="13">
        <f t="shared" si="7"/>
        <v>6221.9</v>
      </c>
      <c r="T9" s="13">
        <f t="shared" si="8"/>
        <v>18662.699999999997</v>
      </c>
      <c r="U9" s="14"/>
    </row>
    <row r="10" spans="1:21">
      <c r="A10" s="6">
        <v>3</v>
      </c>
      <c r="B10" s="6" t="s">
        <v>24</v>
      </c>
      <c r="C10" s="17">
        <v>1239</v>
      </c>
      <c r="D10" s="17">
        <v>295</v>
      </c>
      <c r="E10" s="17">
        <v>930</v>
      </c>
      <c r="F10" s="18">
        <v>14</v>
      </c>
      <c r="G10" s="7">
        <v>165</v>
      </c>
      <c r="H10" s="7">
        <v>170</v>
      </c>
      <c r="I10" s="7">
        <v>204</v>
      </c>
      <c r="J10" s="9">
        <v>21.71</v>
      </c>
      <c r="K10" s="10">
        <v>65.12</v>
      </c>
      <c r="L10" s="11">
        <f t="shared" si="0"/>
        <v>1056.8</v>
      </c>
      <c r="M10" s="11">
        <f t="shared" si="1"/>
        <v>3169.7999999999997</v>
      </c>
      <c r="N10" s="11">
        <f t="shared" si="2"/>
        <v>3432.4</v>
      </c>
      <c r="O10" s="11">
        <f t="shared" si="3"/>
        <v>10295.5</v>
      </c>
      <c r="P10" s="11">
        <f t="shared" si="4"/>
        <v>62.1</v>
      </c>
      <c r="Q10" s="11">
        <f t="shared" si="5"/>
        <v>186</v>
      </c>
      <c r="R10" s="12">
        <f t="shared" si="6"/>
        <v>18202.599999999999</v>
      </c>
      <c r="S10" s="13">
        <f t="shared" si="7"/>
        <v>4551.3</v>
      </c>
      <c r="T10" s="13">
        <f t="shared" si="8"/>
        <v>13651.3</v>
      </c>
      <c r="U10" s="14"/>
    </row>
    <row r="11" spans="1:21">
      <c r="A11" s="6">
        <v>4</v>
      </c>
      <c r="B11" s="6" t="s">
        <v>25</v>
      </c>
      <c r="C11" s="7">
        <v>758</v>
      </c>
      <c r="D11" s="15">
        <v>172</v>
      </c>
      <c r="E11" s="15">
        <v>586</v>
      </c>
      <c r="F11" s="16"/>
      <c r="G11" s="7">
        <v>165</v>
      </c>
      <c r="H11" s="7">
        <v>170</v>
      </c>
      <c r="I11" s="7">
        <v>204</v>
      </c>
      <c r="J11" s="9">
        <v>21.71</v>
      </c>
      <c r="K11" s="10">
        <v>65.12</v>
      </c>
      <c r="L11" s="11">
        <f t="shared" si="0"/>
        <v>616.20000000000005</v>
      </c>
      <c r="M11" s="11">
        <f t="shared" si="1"/>
        <v>1848.1999999999998</v>
      </c>
      <c r="N11" s="11">
        <f t="shared" si="2"/>
        <v>2162.7999999999997</v>
      </c>
      <c r="O11" s="11">
        <f t="shared" si="3"/>
        <v>6487.3</v>
      </c>
      <c r="P11" s="11">
        <f t="shared" si="4"/>
        <v>0</v>
      </c>
      <c r="Q11" s="11">
        <f t="shared" si="5"/>
        <v>0</v>
      </c>
      <c r="R11" s="12">
        <f t="shared" si="6"/>
        <v>11114.5</v>
      </c>
      <c r="S11" s="13">
        <f t="shared" si="7"/>
        <v>2779</v>
      </c>
      <c r="T11" s="13">
        <f t="shared" si="8"/>
        <v>8335.5</v>
      </c>
      <c r="U11" s="14"/>
    </row>
    <row r="12" spans="1:21">
      <c r="A12" s="6">
        <v>5</v>
      </c>
      <c r="B12" s="6" t="s">
        <v>26</v>
      </c>
      <c r="C12" s="19">
        <v>643</v>
      </c>
      <c r="D12" s="20">
        <v>133</v>
      </c>
      <c r="E12" s="20">
        <v>510</v>
      </c>
      <c r="F12" s="19"/>
      <c r="G12" s="7">
        <v>165</v>
      </c>
      <c r="H12" s="7">
        <v>170</v>
      </c>
      <c r="I12" s="7">
        <v>204</v>
      </c>
      <c r="J12" s="9">
        <v>21.71</v>
      </c>
      <c r="K12" s="10">
        <v>65.12</v>
      </c>
      <c r="L12" s="11">
        <f t="shared" si="0"/>
        <v>476.5</v>
      </c>
      <c r="M12" s="11">
        <f t="shared" si="1"/>
        <v>1429.1</v>
      </c>
      <c r="N12" s="11">
        <f t="shared" si="2"/>
        <v>1882.3</v>
      </c>
      <c r="O12" s="11">
        <f t="shared" si="3"/>
        <v>5646</v>
      </c>
      <c r="P12" s="11">
        <f t="shared" si="4"/>
        <v>0</v>
      </c>
      <c r="Q12" s="11">
        <f t="shared" si="5"/>
        <v>0</v>
      </c>
      <c r="R12" s="12">
        <f t="shared" si="6"/>
        <v>9433.9</v>
      </c>
      <c r="S12" s="13">
        <f t="shared" si="7"/>
        <v>2358.8000000000002</v>
      </c>
      <c r="T12" s="13">
        <f t="shared" si="8"/>
        <v>7075.1</v>
      </c>
      <c r="U12" s="14"/>
    </row>
    <row r="13" spans="1:21">
      <c r="A13" s="6">
        <v>6</v>
      </c>
      <c r="B13" s="6" t="s">
        <v>27</v>
      </c>
      <c r="C13" s="21">
        <v>440</v>
      </c>
      <c r="D13" s="21">
        <v>91</v>
      </c>
      <c r="E13" s="21">
        <v>349</v>
      </c>
      <c r="F13" s="21">
        <v>0</v>
      </c>
      <c r="G13" s="7">
        <v>165</v>
      </c>
      <c r="H13" s="7">
        <v>170</v>
      </c>
      <c r="I13" s="7">
        <v>204</v>
      </c>
      <c r="J13" s="9">
        <v>21.71</v>
      </c>
      <c r="K13" s="10">
        <v>65.12</v>
      </c>
      <c r="L13" s="11">
        <f t="shared" si="0"/>
        <v>326</v>
      </c>
      <c r="M13" s="11">
        <f t="shared" si="1"/>
        <v>977.80000000000007</v>
      </c>
      <c r="N13" s="11">
        <f t="shared" si="2"/>
        <v>1288.0999999999999</v>
      </c>
      <c r="O13" s="11">
        <f t="shared" si="3"/>
        <v>3863.6</v>
      </c>
      <c r="P13" s="11">
        <f t="shared" si="4"/>
        <v>0</v>
      </c>
      <c r="Q13" s="11">
        <f t="shared" si="5"/>
        <v>0</v>
      </c>
      <c r="R13" s="12">
        <f t="shared" si="6"/>
        <v>6455.5</v>
      </c>
      <c r="S13" s="13">
        <f t="shared" si="7"/>
        <v>1614.1</v>
      </c>
      <c r="T13" s="13">
        <f t="shared" si="8"/>
        <v>4841.3999999999996</v>
      </c>
      <c r="U13" s="14"/>
    </row>
    <row r="14" spans="1:21">
      <c r="A14" s="6">
        <v>7</v>
      </c>
      <c r="B14" s="6" t="s">
        <v>28</v>
      </c>
      <c r="C14" s="22">
        <v>3050</v>
      </c>
      <c r="D14" s="23">
        <v>890</v>
      </c>
      <c r="E14" s="23">
        <v>2059</v>
      </c>
      <c r="F14" s="23">
        <v>101</v>
      </c>
      <c r="G14" s="7">
        <v>165</v>
      </c>
      <c r="H14" s="7">
        <v>170</v>
      </c>
      <c r="I14" s="7">
        <v>204</v>
      </c>
      <c r="J14" s="9">
        <v>21.71</v>
      </c>
      <c r="K14" s="10">
        <v>65.12</v>
      </c>
      <c r="L14" s="11">
        <f t="shared" si="0"/>
        <v>3188.2</v>
      </c>
      <c r="M14" s="11">
        <f t="shared" si="1"/>
        <v>9562.9</v>
      </c>
      <c r="N14" s="11">
        <f t="shared" si="2"/>
        <v>7599.2000000000007</v>
      </c>
      <c r="O14" s="11">
        <f t="shared" si="3"/>
        <v>22794</v>
      </c>
      <c r="P14" s="11">
        <f t="shared" si="4"/>
        <v>447.40000000000003</v>
      </c>
      <c r="Q14" s="11">
        <f t="shared" si="5"/>
        <v>1341.8</v>
      </c>
      <c r="R14" s="12">
        <f t="shared" si="6"/>
        <v>44933.500000000007</v>
      </c>
      <c r="S14" s="13">
        <f t="shared" si="7"/>
        <v>11234.800000000001</v>
      </c>
      <c r="T14" s="13">
        <f t="shared" si="8"/>
        <v>33698.700000000004</v>
      </c>
      <c r="U14" s="14"/>
    </row>
    <row r="15" spans="1:21">
      <c r="A15" s="6">
        <v>8</v>
      </c>
      <c r="B15" s="6" t="s">
        <v>29</v>
      </c>
      <c r="C15" s="7">
        <v>2013</v>
      </c>
      <c r="D15" s="24">
        <v>485</v>
      </c>
      <c r="E15" s="24">
        <v>1222</v>
      </c>
      <c r="F15" s="24">
        <v>306</v>
      </c>
      <c r="G15" s="7">
        <v>165</v>
      </c>
      <c r="H15" s="7">
        <v>170</v>
      </c>
      <c r="I15" s="7">
        <v>204</v>
      </c>
      <c r="J15" s="9">
        <v>21.71</v>
      </c>
      <c r="K15" s="10">
        <v>65.12</v>
      </c>
      <c r="L15" s="11">
        <f t="shared" si="0"/>
        <v>1737.3999999999999</v>
      </c>
      <c r="M15" s="11">
        <f t="shared" si="1"/>
        <v>5211.3</v>
      </c>
      <c r="N15" s="11">
        <f t="shared" si="2"/>
        <v>4510.1000000000004</v>
      </c>
      <c r="O15" s="11">
        <f t="shared" si="3"/>
        <v>13528.1</v>
      </c>
      <c r="P15" s="11">
        <f t="shared" si="4"/>
        <v>1355.3</v>
      </c>
      <c r="Q15" s="11">
        <f t="shared" si="5"/>
        <v>4065.1</v>
      </c>
      <c r="R15" s="12">
        <f t="shared" si="6"/>
        <v>30407.3</v>
      </c>
      <c r="S15" s="13">
        <f t="shared" si="7"/>
        <v>7602.8</v>
      </c>
      <c r="T15" s="13">
        <f t="shared" si="8"/>
        <v>22804.5</v>
      </c>
      <c r="U15" s="14"/>
    </row>
    <row r="16" spans="1:21">
      <c r="A16" s="6">
        <v>9</v>
      </c>
      <c r="B16" s="6" t="s">
        <v>30</v>
      </c>
      <c r="C16" s="7">
        <v>761</v>
      </c>
      <c r="D16" s="24">
        <v>174</v>
      </c>
      <c r="E16" s="24">
        <v>587</v>
      </c>
      <c r="F16" s="24">
        <v>0</v>
      </c>
      <c r="G16" s="7">
        <v>165</v>
      </c>
      <c r="H16" s="7">
        <v>170</v>
      </c>
      <c r="I16" s="7">
        <v>204</v>
      </c>
      <c r="J16" s="9">
        <v>21.71</v>
      </c>
      <c r="K16" s="10">
        <v>65.12</v>
      </c>
      <c r="L16" s="11">
        <f t="shared" si="0"/>
        <v>623.30000000000007</v>
      </c>
      <c r="M16" s="11">
        <f t="shared" si="1"/>
        <v>1869.6</v>
      </c>
      <c r="N16" s="11">
        <f t="shared" si="2"/>
        <v>2166.5</v>
      </c>
      <c r="O16" s="11">
        <f t="shared" si="3"/>
        <v>6498.4000000000005</v>
      </c>
      <c r="P16" s="11">
        <f t="shared" si="4"/>
        <v>0</v>
      </c>
      <c r="Q16" s="11">
        <f t="shared" si="5"/>
        <v>0</v>
      </c>
      <c r="R16" s="12">
        <f t="shared" si="6"/>
        <v>11157.8</v>
      </c>
      <c r="S16" s="13">
        <f t="shared" si="7"/>
        <v>2789.8</v>
      </c>
      <c r="T16" s="13">
        <f t="shared" si="8"/>
        <v>8368</v>
      </c>
      <c r="U16" s="14"/>
    </row>
    <row r="17" spans="1:21">
      <c r="A17" s="6">
        <v>10</v>
      </c>
      <c r="B17" s="6" t="s">
        <v>31</v>
      </c>
      <c r="C17" s="7">
        <v>1265</v>
      </c>
      <c r="D17" s="15">
        <v>300</v>
      </c>
      <c r="E17" s="15">
        <v>965</v>
      </c>
      <c r="F17" s="15"/>
      <c r="G17" s="7">
        <v>165</v>
      </c>
      <c r="H17" s="7">
        <v>170</v>
      </c>
      <c r="I17" s="7">
        <v>204</v>
      </c>
      <c r="J17" s="9">
        <v>21.71</v>
      </c>
      <c r="K17" s="10">
        <v>65.12</v>
      </c>
      <c r="L17" s="11">
        <f t="shared" si="0"/>
        <v>1074.6999999999998</v>
      </c>
      <c r="M17" s="11">
        <f t="shared" si="1"/>
        <v>3223.5</v>
      </c>
      <c r="N17" s="11">
        <f t="shared" si="2"/>
        <v>3561.6</v>
      </c>
      <c r="O17" s="11">
        <f t="shared" si="3"/>
        <v>10683</v>
      </c>
      <c r="P17" s="11">
        <f t="shared" si="4"/>
        <v>0</v>
      </c>
      <c r="Q17" s="11">
        <f t="shared" si="5"/>
        <v>0</v>
      </c>
      <c r="R17" s="12">
        <f t="shared" si="6"/>
        <v>18542.8</v>
      </c>
      <c r="S17" s="13">
        <f t="shared" si="7"/>
        <v>4636.2999999999993</v>
      </c>
      <c r="T17" s="13">
        <f t="shared" si="8"/>
        <v>13906.5</v>
      </c>
      <c r="U17" s="14"/>
    </row>
    <row r="18" spans="1:21">
      <c r="A18" s="6">
        <v>11</v>
      </c>
      <c r="B18" s="6" t="s">
        <v>32</v>
      </c>
      <c r="C18" s="7">
        <v>2382</v>
      </c>
      <c r="D18" s="25">
        <v>525</v>
      </c>
      <c r="E18" s="25">
        <v>1223</v>
      </c>
      <c r="F18" s="25">
        <v>634</v>
      </c>
      <c r="G18" s="7">
        <v>165</v>
      </c>
      <c r="H18" s="7">
        <v>170</v>
      </c>
      <c r="I18" s="7">
        <v>204</v>
      </c>
      <c r="J18" s="9">
        <v>21.71</v>
      </c>
      <c r="K18" s="10">
        <v>65.12</v>
      </c>
      <c r="L18" s="11">
        <f t="shared" si="0"/>
        <v>1880.6999999999998</v>
      </c>
      <c r="M18" s="11">
        <f t="shared" si="1"/>
        <v>5641.1</v>
      </c>
      <c r="N18" s="11">
        <f t="shared" si="2"/>
        <v>4513.8</v>
      </c>
      <c r="O18" s="11">
        <f t="shared" si="3"/>
        <v>13539.1</v>
      </c>
      <c r="P18" s="11">
        <f t="shared" si="4"/>
        <v>2807.9</v>
      </c>
      <c r="Q18" s="11">
        <f t="shared" si="5"/>
        <v>8422.4</v>
      </c>
      <c r="R18" s="12">
        <f t="shared" si="6"/>
        <v>36805</v>
      </c>
      <c r="S18" s="13">
        <f t="shared" si="7"/>
        <v>9202.4</v>
      </c>
      <c r="T18" s="13">
        <f t="shared" si="8"/>
        <v>27602.6</v>
      </c>
      <c r="U18" s="14"/>
    </row>
    <row r="19" spans="1:21">
      <c r="A19" s="6">
        <v>12</v>
      </c>
      <c r="B19" s="6" t="s">
        <v>33</v>
      </c>
      <c r="C19" s="7">
        <v>464</v>
      </c>
      <c r="D19" s="15">
        <v>89</v>
      </c>
      <c r="E19" s="15">
        <v>375</v>
      </c>
      <c r="F19" s="15">
        <v>0</v>
      </c>
      <c r="G19" s="7">
        <v>165</v>
      </c>
      <c r="H19" s="7">
        <v>170</v>
      </c>
      <c r="I19" s="7">
        <v>204</v>
      </c>
      <c r="J19" s="9">
        <v>21.71</v>
      </c>
      <c r="K19" s="10">
        <v>65.12</v>
      </c>
      <c r="L19" s="11">
        <f t="shared" si="0"/>
        <v>318.90000000000003</v>
      </c>
      <c r="M19" s="11">
        <f t="shared" si="1"/>
        <v>956.30000000000007</v>
      </c>
      <c r="N19" s="11">
        <f t="shared" si="2"/>
        <v>1384.1</v>
      </c>
      <c r="O19" s="11">
        <f t="shared" si="3"/>
        <v>4151.3999999999996</v>
      </c>
      <c r="P19" s="11">
        <f t="shared" si="4"/>
        <v>0</v>
      </c>
      <c r="Q19" s="11">
        <f t="shared" si="5"/>
        <v>0</v>
      </c>
      <c r="R19" s="12">
        <f t="shared" si="6"/>
        <v>6810.7</v>
      </c>
      <c r="S19" s="13">
        <f t="shared" si="7"/>
        <v>1703</v>
      </c>
      <c r="T19" s="13">
        <f t="shared" si="8"/>
        <v>5107.7</v>
      </c>
      <c r="U19" s="14"/>
    </row>
    <row r="20" spans="1:21">
      <c r="A20" s="6">
        <v>13</v>
      </c>
      <c r="B20" s="6" t="s">
        <v>34</v>
      </c>
      <c r="C20" s="7">
        <v>1233</v>
      </c>
      <c r="D20" s="24">
        <v>255</v>
      </c>
      <c r="E20" s="24">
        <v>838</v>
      </c>
      <c r="F20" s="24">
        <v>140</v>
      </c>
      <c r="G20" s="7">
        <v>165</v>
      </c>
      <c r="H20" s="7">
        <v>170</v>
      </c>
      <c r="I20" s="7">
        <v>204</v>
      </c>
      <c r="J20" s="9">
        <v>21.71</v>
      </c>
      <c r="K20" s="10">
        <v>65.12</v>
      </c>
      <c r="L20" s="11">
        <f t="shared" si="0"/>
        <v>913.5</v>
      </c>
      <c r="M20" s="11">
        <f t="shared" si="1"/>
        <v>2740</v>
      </c>
      <c r="N20" s="11">
        <f t="shared" si="2"/>
        <v>3092.9</v>
      </c>
      <c r="O20" s="11">
        <f t="shared" si="3"/>
        <v>9277</v>
      </c>
      <c r="P20" s="11">
        <f t="shared" si="4"/>
        <v>620.1</v>
      </c>
      <c r="Q20" s="11">
        <f t="shared" si="5"/>
        <v>1859.8999999999999</v>
      </c>
      <c r="R20" s="12">
        <f t="shared" si="6"/>
        <v>18503.400000000001</v>
      </c>
      <c r="S20" s="13">
        <f t="shared" si="7"/>
        <v>4626.5</v>
      </c>
      <c r="T20" s="13">
        <f t="shared" si="8"/>
        <v>13876.9</v>
      </c>
      <c r="U20" s="14"/>
    </row>
    <row r="21" spans="1:21">
      <c r="A21" s="6">
        <v>14</v>
      </c>
      <c r="B21" s="6" t="s">
        <v>35</v>
      </c>
      <c r="C21" s="7">
        <v>2271</v>
      </c>
      <c r="D21" s="24">
        <v>486</v>
      </c>
      <c r="E21" s="24">
        <v>1785</v>
      </c>
      <c r="F21" s="24"/>
      <c r="G21" s="7">
        <v>165</v>
      </c>
      <c r="H21" s="7">
        <v>170</v>
      </c>
      <c r="I21" s="7">
        <v>204</v>
      </c>
      <c r="J21" s="9">
        <v>21.71</v>
      </c>
      <c r="K21" s="10">
        <v>65.12</v>
      </c>
      <c r="L21" s="11">
        <f t="shared" si="0"/>
        <v>1741</v>
      </c>
      <c r="M21" s="11">
        <f t="shared" si="1"/>
        <v>5222</v>
      </c>
      <c r="N21" s="11">
        <f t="shared" si="2"/>
        <v>6587.9000000000005</v>
      </c>
      <c r="O21" s="11">
        <f t="shared" si="3"/>
        <v>19760.699999999997</v>
      </c>
      <c r="P21" s="11">
        <f t="shared" si="4"/>
        <v>0</v>
      </c>
      <c r="Q21" s="11">
        <f t="shared" si="5"/>
        <v>0</v>
      </c>
      <c r="R21" s="12">
        <f t="shared" si="6"/>
        <v>33311.599999999999</v>
      </c>
      <c r="S21" s="13">
        <f t="shared" si="7"/>
        <v>8328.9000000000015</v>
      </c>
      <c r="T21" s="13">
        <f t="shared" si="8"/>
        <v>24982.699999999997</v>
      </c>
      <c r="U21" s="14"/>
    </row>
    <row r="22" spans="1:21">
      <c r="A22" s="6">
        <v>15</v>
      </c>
      <c r="B22" s="6" t="s">
        <v>36</v>
      </c>
      <c r="C22" s="7">
        <v>1136</v>
      </c>
      <c r="D22" s="25">
        <v>277</v>
      </c>
      <c r="E22" s="25">
        <v>823</v>
      </c>
      <c r="F22" s="25">
        <v>36</v>
      </c>
      <c r="G22" s="7">
        <v>165</v>
      </c>
      <c r="H22" s="7">
        <v>170</v>
      </c>
      <c r="I22" s="7">
        <v>204</v>
      </c>
      <c r="J22" s="9">
        <v>21.71</v>
      </c>
      <c r="K22" s="10">
        <v>65.12</v>
      </c>
      <c r="L22" s="11">
        <f t="shared" si="0"/>
        <v>992.30000000000007</v>
      </c>
      <c r="M22" s="11">
        <f t="shared" si="1"/>
        <v>2976.4</v>
      </c>
      <c r="N22" s="11">
        <f t="shared" si="2"/>
        <v>3037.5</v>
      </c>
      <c r="O22" s="11">
        <f t="shared" si="3"/>
        <v>9111</v>
      </c>
      <c r="P22" s="11">
        <f t="shared" si="4"/>
        <v>159.5</v>
      </c>
      <c r="Q22" s="11">
        <f t="shared" si="5"/>
        <v>478.3</v>
      </c>
      <c r="R22" s="12">
        <f t="shared" si="6"/>
        <v>16755</v>
      </c>
      <c r="S22" s="13">
        <f t="shared" si="7"/>
        <v>4189.3</v>
      </c>
      <c r="T22" s="13">
        <f t="shared" si="8"/>
        <v>12565.699999999999</v>
      </c>
      <c r="U22" s="14"/>
    </row>
    <row r="23" spans="1:21">
      <c r="A23" s="6">
        <v>16</v>
      </c>
      <c r="B23" s="6" t="s">
        <v>37</v>
      </c>
      <c r="C23" s="7">
        <v>456</v>
      </c>
      <c r="D23" s="15">
        <v>99</v>
      </c>
      <c r="E23" s="15">
        <v>272</v>
      </c>
      <c r="F23" s="15">
        <v>85</v>
      </c>
      <c r="G23" s="7">
        <v>165</v>
      </c>
      <c r="H23" s="7">
        <v>170</v>
      </c>
      <c r="I23" s="7">
        <v>204</v>
      </c>
      <c r="J23" s="9">
        <v>21.71</v>
      </c>
      <c r="K23" s="10">
        <v>65.12</v>
      </c>
      <c r="L23" s="11">
        <f t="shared" si="0"/>
        <v>354.70000000000005</v>
      </c>
      <c r="M23" s="11">
        <f t="shared" si="1"/>
        <v>1063.8</v>
      </c>
      <c r="N23" s="11">
        <f t="shared" si="2"/>
        <v>1003.9</v>
      </c>
      <c r="O23" s="11">
        <f t="shared" si="3"/>
        <v>3011.2</v>
      </c>
      <c r="P23" s="11">
        <f t="shared" si="4"/>
        <v>376.5</v>
      </c>
      <c r="Q23" s="11">
        <f t="shared" si="5"/>
        <v>1129.1999999999998</v>
      </c>
      <c r="R23" s="12">
        <f t="shared" si="6"/>
        <v>6939.3</v>
      </c>
      <c r="S23" s="13">
        <f t="shared" si="7"/>
        <v>1735.1</v>
      </c>
      <c r="T23" s="13">
        <f t="shared" si="8"/>
        <v>5204.2</v>
      </c>
      <c r="U23" s="14"/>
    </row>
    <row r="24" spans="1:21">
      <c r="A24" s="6">
        <v>17</v>
      </c>
      <c r="B24" s="6" t="s">
        <v>38</v>
      </c>
      <c r="C24" s="7">
        <v>1228</v>
      </c>
      <c r="D24" s="15">
        <v>310</v>
      </c>
      <c r="E24" s="15">
        <v>609</v>
      </c>
      <c r="F24" s="15">
        <v>309</v>
      </c>
      <c r="G24" s="7">
        <v>165</v>
      </c>
      <c r="H24" s="7">
        <v>170</v>
      </c>
      <c r="I24" s="7">
        <v>204</v>
      </c>
      <c r="J24" s="9">
        <v>21.71</v>
      </c>
      <c r="K24" s="10">
        <v>65.12</v>
      </c>
      <c r="L24" s="11">
        <f t="shared" si="0"/>
        <v>1110.5</v>
      </c>
      <c r="M24" s="11">
        <f t="shared" si="1"/>
        <v>3330.9</v>
      </c>
      <c r="N24" s="11">
        <f t="shared" si="2"/>
        <v>2247.6999999999998</v>
      </c>
      <c r="O24" s="11">
        <f t="shared" si="3"/>
        <v>6741.9000000000005</v>
      </c>
      <c r="P24" s="11">
        <f t="shared" si="4"/>
        <v>1368.6</v>
      </c>
      <c r="Q24" s="11">
        <f t="shared" si="5"/>
        <v>4105</v>
      </c>
      <c r="R24" s="12">
        <f t="shared" si="6"/>
        <v>18904.599999999999</v>
      </c>
      <c r="S24" s="13">
        <f t="shared" si="7"/>
        <v>4726.7999999999993</v>
      </c>
      <c r="T24" s="13">
        <f t="shared" si="8"/>
        <v>14177.800000000001</v>
      </c>
      <c r="U24" s="14"/>
    </row>
    <row r="25" spans="1:21">
      <c r="A25" s="6">
        <v>18</v>
      </c>
      <c r="B25" s="6" t="s">
        <v>39</v>
      </c>
      <c r="C25" s="7">
        <v>2446</v>
      </c>
      <c r="D25" s="24">
        <v>612</v>
      </c>
      <c r="E25" s="24">
        <v>1834</v>
      </c>
      <c r="F25" s="24">
        <v>0</v>
      </c>
      <c r="G25" s="7">
        <v>165</v>
      </c>
      <c r="H25" s="7">
        <v>170</v>
      </c>
      <c r="I25" s="7">
        <v>204</v>
      </c>
      <c r="J25" s="9">
        <v>21.71</v>
      </c>
      <c r="K25" s="10">
        <v>65.12</v>
      </c>
      <c r="L25" s="11">
        <f t="shared" si="0"/>
        <v>2192.2999999999997</v>
      </c>
      <c r="M25" s="11">
        <f t="shared" si="1"/>
        <v>6575.9000000000005</v>
      </c>
      <c r="N25" s="11">
        <f t="shared" si="2"/>
        <v>6768.8</v>
      </c>
      <c r="O25" s="11">
        <f t="shared" si="3"/>
        <v>20303.199999999997</v>
      </c>
      <c r="P25" s="11">
        <f t="shared" si="4"/>
        <v>0</v>
      </c>
      <c r="Q25" s="11">
        <f t="shared" si="5"/>
        <v>0</v>
      </c>
      <c r="R25" s="12">
        <f t="shared" si="6"/>
        <v>35840.199999999997</v>
      </c>
      <c r="S25" s="13">
        <f t="shared" si="7"/>
        <v>8961.1</v>
      </c>
      <c r="T25" s="13">
        <f t="shared" si="8"/>
        <v>26879.1</v>
      </c>
      <c r="U25" s="14"/>
    </row>
    <row r="26" spans="1:21">
      <c r="A26" s="6">
        <v>19</v>
      </c>
      <c r="B26" s="6" t="s">
        <v>40</v>
      </c>
      <c r="C26" s="7">
        <v>10950</v>
      </c>
      <c r="D26" s="15">
        <v>2810</v>
      </c>
      <c r="E26" s="15">
        <v>8140</v>
      </c>
      <c r="F26" s="15"/>
      <c r="G26" s="7">
        <v>165</v>
      </c>
      <c r="H26" s="7">
        <v>170</v>
      </c>
      <c r="I26" s="7">
        <v>204</v>
      </c>
      <c r="J26" s="9">
        <v>21.71</v>
      </c>
      <c r="K26" s="10">
        <v>65.12</v>
      </c>
      <c r="L26" s="11">
        <f t="shared" si="0"/>
        <v>10065.9</v>
      </c>
      <c r="M26" s="11">
        <f t="shared" si="1"/>
        <v>30192.899999999998</v>
      </c>
      <c r="N26" s="11">
        <f t="shared" si="2"/>
        <v>30042.3</v>
      </c>
      <c r="O26" s="11">
        <f t="shared" si="3"/>
        <v>90113.1</v>
      </c>
      <c r="P26" s="11">
        <f t="shared" si="4"/>
        <v>0</v>
      </c>
      <c r="Q26" s="11">
        <f t="shared" si="5"/>
        <v>0</v>
      </c>
      <c r="R26" s="12">
        <f t="shared" si="6"/>
        <v>160414.20000000001</v>
      </c>
      <c r="S26" s="13">
        <f t="shared" si="7"/>
        <v>40108.199999999997</v>
      </c>
      <c r="T26" s="13">
        <f t="shared" si="8"/>
        <v>120306</v>
      </c>
      <c r="U26" s="14"/>
    </row>
    <row r="27" spans="1:21">
      <c r="A27" s="6">
        <v>20</v>
      </c>
      <c r="B27" s="6" t="s">
        <v>41</v>
      </c>
      <c r="C27" s="7">
        <v>1618</v>
      </c>
      <c r="D27" s="24">
        <v>386</v>
      </c>
      <c r="E27" s="24">
        <v>1232</v>
      </c>
      <c r="F27" s="24"/>
      <c r="G27" s="7">
        <v>165</v>
      </c>
      <c r="H27" s="7">
        <v>170</v>
      </c>
      <c r="I27" s="7">
        <v>204</v>
      </c>
      <c r="J27" s="9">
        <v>21.71</v>
      </c>
      <c r="K27" s="10">
        <v>65.12</v>
      </c>
      <c r="L27" s="11">
        <f t="shared" si="0"/>
        <v>1382.8</v>
      </c>
      <c r="M27" s="11">
        <f t="shared" si="1"/>
        <v>4147.5</v>
      </c>
      <c r="N27" s="11">
        <f t="shared" si="2"/>
        <v>4547</v>
      </c>
      <c r="O27" s="11">
        <f t="shared" si="3"/>
        <v>13638.800000000001</v>
      </c>
      <c r="P27" s="11">
        <f t="shared" si="4"/>
        <v>0</v>
      </c>
      <c r="Q27" s="11">
        <f t="shared" si="5"/>
        <v>0</v>
      </c>
      <c r="R27" s="12">
        <f t="shared" si="6"/>
        <v>23716.1</v>
      </c>
      <c r="S27" s="13">
        <f t="shared" si="7"/>
        <v>5929.8</v>
      </c>
      <c r="T27" s="13">
        <f t="shared" si="8"/>
        <v>17786.300000000003</v>
      </c>
      <c r="U27" s="14"/>
    </row>
    <row r="28" spans="1:21">
      <c r="A28" s="6">
        <v>21</v>
      </c>
      <c r="B28" s="6" t="s">
        <v>42</v>
      </c>
      <c r="C28" s="7">
        <v>289</v>
      </c>
      <c r="D28" s="15">
        <v>55</v>
      </c>
      <c r="E28" s="15">
        <v>234</v>
      </c>
      <c r="F28" s="15"/>
      <c r="G28" s="7">
        <v>165</v>
      </c>
      <c r="H28" s="7">
        <v>170</v>
      </c>
      <c r="I28" s="7">
        <v>204</v>
      </c>
      <c r="J28" s="9">
        <v>21.71</v>
      </c>
      <c r="K28" s="10">
        <v>65.12</v>
      </c>
      <c r="L28" s="11">
        <f t="shared" si="0"/>
        <v>197.1</v>
      </c>
      <c r="M28" s="11">
        <f t="shared" si="1"/>
        <v>591</v>
      </c>
      <c r="N28" s="11">
        <f t="shared" si="2"/>
        <v>863.7</v>
      </c>
      <c r="O28" s="11">
        <f t="shared" si="3"/>
        <v>2590.5</v>
      </c>
      <c r="P28" s="11">
        <f t="shared" si="4"/>
        <v>0</v>
      </c>
      <c r="Q28" s="11">
        <f t="shared" si="5"/>
        <v>0</v>
      </c>
      <c r="R28" s="12">
        <f t="shared" si="6"/>
        <v>4242.3</v>
      </c>
      <c r="S28" s="13">
        <f t="shared" si="7"/>
        <v>1060.8</v>
      </c>
      <c r="T28" s="13">
        <f t="shared" si="8"/>
        <v>3181.5</v>
      </c>
      <c r="U28" s="14"/>
    </row>
    <row r="29" spans="1:21">
      <c r="A29" s="6">
        <v>22</v>
      </c>
      <c r="B29" s="6" t="s">
        <v>43</v>
      </c>
      <c r="C29" s="7">
        <v>1365</v>
      </c>
      <c r="D29" s="24">
        <v>354</v>
      </c>
      <c r="E29" s="24">
        <v>1011</v>
      </c>
      <c r="F29" s="24"/>
      <c r="G29" s="7">
        <v>165</v>
      </c>
      <c r="H29" s="7">
        <v>170</v>
      </c>
      <c r="I29" s="7">
        <v>204</v>
      </c>
      <c r="J29" s="9">
        <v>21.71</v>
      </c>
      <c r="K29" s="10">
        <v>65.12</v>
      </c>
      <c r="L29" s="11">
        <f t="shared" si="0"/>
        <v>1268.0999999999999</v>
      </c>
      <c r="M29" s="11">
        <f t="shared" si="1"/>
        <v>3803.7</v>
      </c>
      <c r="N29" s="11">
        <f t="shared" si="2"/>
        <v>3731.2999999999997</v>
      </c>
      <c r="O29" s="11">
        <f t="shared" si="3"/>
        <v>11192.2</v>
      </c>
      <c r="P29" s="11">
        <f t="shared" si="4"/>
        <v>0</v>
      </c>
      <c r="Q29" s="11">
        <f t="shared" si="5"/>
        <v>0</v>
      </c>
      <c r="R29" s="12">
        <f t="shared" si="6"/>
        <v>19995.3</v>
      </c>
      <c r="S29" s="13">
        <f t="shared" si="7"/>
        <v>4999.3999999999996</v>
      </c>
      <c r="T29" s="13">
        <f t="shared" si="8"/>
        <v>14995.900000000001</v>
      </c>
      <c r="U29" s="14"/>
    </row>
    <row r="30" spans="1:21">
      <c r="A30" s="6">
        <v>23</v>
      </c>
      <c r="B30" s="6" t="s">
        <v>44</v>
      </c>
      <c r="C30" s="7">
        <v>1694</v>
      </c>
      <c r="D30" s="15">
        <v>362</v>
      </c>
      <c r="E30" s="15">
        <v>1309</v>
      </c>
      <c r="F30" s="15">
        <v>23</v>
      </c>
      <c r="G30" s="7">
        <v>165</v>
      </c>
      <c r="H30" s="7">
        <v>170</v>
      </c>
      <c r="I30" s="7">
        <v>204</v>
      </c>
      <c r="J30" s="9">
        <v>21.71</v>
      </c>
      <c r="K30" s="10">
        <v>65.12</v>
      </c>
      <c r="L30" s="11">
        <f t="shared" si="0"/>
        <v>1296.8</v>
      </c>
      <c r="M30" s="11">
        <f t="shared" si="1"/>
        <v>3889.7</v>
      </c>
      <c r="N30" s="11">
        <f t="shared" si="2"/>
        <v>4831.2000000000007</v>
      </c>
      <c r="O30" s="11">
        <f t="shared" si="3"/>
        <v>14491.2</v>
      </c>
      <c r="P30" s="11">
        <f t="shared" si="4"/>
        <v>101.89999999999999</v>
      </c>
      <c r="Q30" s="11">
        <f t="shared" si="5"/>
        <v>305.60000000000002</v>
      </c>
      <c r="R30" s="12">
        <f t="shared" si="6"/>
        <v>24916.400000000001</v>
      </c>
      <c r="S30" s="13">
        <f t="shared" si="7"/>
        <v>6229.9000000000005</v>
      </c>
      <c r="T30" s="13">
        <f t="shared" si="8"/>
        <v>18686.5</v>
      </c>
      <c r="U30" s="14"/>
    </row>
    <row r="31" spans="1:21">
      <c r="A31" s="6">
        <v>24</v>
      </c>
      <c r="B31" s="6" t="s">
        <v>45</v>
      </c>
      <c r="C31" s="7">
        <v>2613</v>
      </c>
      <c r="D31" s="16">
        <v>680</v>
      </c>
      <c r="E31" s="16">
        <v>1933</v>
      </c>
      <c r="F31" s="16">
        <v>0</v>
      </c>
      <c r="G31" s="7">
        <v>165</v>
      </c>
      <c r="H31" s="7">
        <v>170</v>
      </c>
      <c r="I31" s="7">
        <v>204</v>
      </c>
      <c r="J31" s="9">
        <v>21.71</v>
      </c>
      <c r="K31" s="10">
        <v>65.12</v>
      </c>
      <c r="L31" s="11">
        <f t="shared" si="0"/>
        <v>2435.9</v>
      </c>
      <c r="M31" s="11">
        <f t="shared" si="1"/>
        <v>7306.5</v>
      </c>
      <c r="N31" s="11">
        <f t="shared" si="2"/>
        <v>7134.2000000000007</v>
      </c>
      <c r="O31" s="11">
        <f t="shared" si="3"/>
        <v>21399.1</v>
      </c>
      <c r="P31" s="11">
        <f t="shared" si="4"/>
        <v>0</v>
      </c>
      <c r="Q31" s="11">
        <f t="shared" si="5"/>
        <v>0</v>
      </c>
      <c r="R31" s="12">
        <f t="shared" si="6"/>
        <v>38275.699999999997</v>
      </c>
      <c r="S31" s="13">
        <f t="shared" si="7"/>
        <v>9570.1</v>
      </c>
      <c r="T31" s="13">
        <f t="shared" si="8"/>
        <v>28705.599999999999</v>
      </c>
      <c r="U31" s="14"/>
    </row>
    <row r="32" spans="1:21">
      <c r="A32" s="6">
        <v>25</v>
      </c>
      <c r="B32" s="6" t="s">
        <v>46</v>
      </c>
      <c r="C32" s="7">
        <v>457</v>
      </c>
      <c r="D32" s="15">
        <v>94</v>
      </c>
      <c r="E32" s="15">
        <v>363</v>
      </c>
      <c r="F32" s="15"/>
      <c r="G32" s="7">
        <v>165</v>
      </c>
      <c r="H32" s="7">
        <v>170</v>
      </c>
      <c r="I32" s="7">
        <v>204</v>
      </c>
      <c r="J32" s="9">
        <v>21.71</v>
      </c>
      <c r="K32" s="10">
        <v>65.12</v>
      </c>
      <c r="L32" s="11">
        <f t="shared" si="0"/>
        <v>336.8</v>
      </c>
      <c r="M32" s="11">
        <f t="shared" si="1"/>
        <v>1010.1</v>
      </c>
      <c r="N32" s="11">
        <f t="shared" si="2"/>
        <v>1339.8</v>
      </c>
      <c r="O32" s="11">
        <f t="shared" si="3"/>
        <v>4018.6</v>
      </c>
      <c r="P32" s="11">
        <f t="shared" si="4"/>
        <v>0</v>
      </c>
      <c r="Q32" s="11">
        <f t="shared" si="5"/>
        <v>0</v>
      </c>
      <c r="R32" s="12">
        <f t="shared" si="6"/>
        <v>6705.2999999999993</v>
      </c>
      <c r="S32" s="13">
        <f t="shared" si="7"/>
        <v>1676.6</v>
      </c>
      <c r="T32" s="13">
        <f t="shared" si="8"/>
        <v>5028.7</v>
      </c>
      <c r="U32" s="14"/>
    </row>
    <row r="33" spans="1:21">
      <c r="A33" s="6">
        <v>26</v>
      </c>
      <c r="B33" s="6" t="s">
        <v>47</v>
      </c>
      <c r="C33" s="7">
        <v>473</v>
      </c>
      <c r="D33" s="24">
        <v>108</v>
      </c>
      <c r="E33" s="24">
        <v>271</v>
      </c>
      <c r="F33" s="24">
        <v>94</v>
      </c>
      <c r="G33" s="7">
        <v>165</v>
      </c>
      <c r="H33" s="7">
        <v>170</v>
      </c>
      <c r="I33" s="7">
        <v>204</v>
      </c>
      <c r="J33" s="9">
        <v>21.71</v>
      </c>
      <c r="K33" s="10">
        <v>65.12</v>
      </c>
      <c r="L33" s="11">
        <f t="shared" si="0"/>
        <v>386.90000000000003</v>
      </c>
      <c r="M33" s="11">
        <f t="shared" si="1"/>
        <v>1160.5</v>
      </c>
      <c r="N33" s="11">
        <f t="shared" si="2"/>
        <v>1000.2</v>
      </c>
      <c r="O33" s="11">
        <f t="shared" si="3"/>
        <v>3000.1</v>
      </c>
      <c r="P33" s="11">
        <f t="shared" si="4"/>
        <v>416.40000000000003</v>
      </c>
      <c r="Q33" s="11">
        <f t="shared" si="5"/>
        <v>1248.8</v>
      </c>
      <c r="R33" s="12">
        <f t="shared" si="6"/>
        <v>7212.9000000000005</v>
      </c>
      <c r="S33" s="13">
        <f t="shared" si="7"/>
        <v>1803.5000000000002</v>
      </c>
      <c r="T33" s="13">
        <f t="shared" si="8"/>
        <v>5409.4000000000005</v>
      </c>
      <c r="U33" s="14"/>
    </row>
    <row r="34" spans="1:21">
      <c r="A34" s="6">
        <v>27</v>
      </c>
      <c r="B34" s="6" t="s">
        <v>48</v>
      </c>
      <c r="C34" s="7">
        <v>1061</v>
      </c>
      <c r="D34" s="24">
        <v>250</v>
      </c>
      <c r="E34" s="24">
        <v>1</v>
      </c>
      <c r="F34" s="24">
        <v>810</v>
      </c>
      <c r="G34" s="7">
        <v>165</v>
      </c>
      <c r="H34" s="7">
        <v>170</v>
      </c>
      <c r="I34" s="7">
        <v>204</v>
      </c>
      <c r="J34" s="9">
        <v>21.71</v>
      </c>
      <c r="K34" s="10">
        <v>65.12</v>
      </c>
      <c r="L34" s="11">
        <f t="shared" si="0"/>
        <v>895.6</v>
      </c>
      <c r="M34" s="11">
        <f t="shared" si="1"/>
        <v>2686.2</v>
      </c>
      <c r="N34" s="11">
        <f t="shared" si="2"/>
        <v>3.7</v>
      </c>
      <c r="O34" s="11">
        <f t="shared" si="3"/>
        <v>11.1</v>
      </c>
      <c r="P34" s="11">
        <f t="shared" si="4"/>
        <v>3587.4</v>
      </c>
      <c r="Q34" s="11">
        <f t="shared" si="5"/>
        <v>10760.5</v>
      </c>
      <c r="R34" s="12">
        <f t="shared" si="6"/>
        <v>17944.5</v>
      </c>
      <c r="S34" s="13">
        <f t="shared" si="7"/>
        <v>4486.7</v>
      </c>
      <c r="T34" s="13">
        <f t="shared" si="8"/>
        <v>13457.8</v>
      </c>
      <c r="U34" s="14"/>
    </row>
    <row r="35" spans="1:21">
      <c r="A35" s="6">
        <v>28</v>
      </c>
      <c r="B35" s="6" t="s">
        <v>49</v>
      </c>
      <c r="C35" s="7">
        <v>2147</v>
      </c>
      <c r="D35" s="15">
        <v>515</v>
      </c>
      <c r="E35" s="15">
        <v>1632</v>
      </c>
      <c r="F35" s="15"/>
      <c r="G35" s="7">
        <v>165</v>
      </c>
      <c r="H35" s="7">
        <v>170</v>
      </c>
      <c r="I35" s="7">
        <v>204</v>
      </c>
      <c r="J35" s="9">
        <v>21.71</v>
      </c>
      <c r="K35" s="10">
        <v>65.12</v>
      </c>
      <c r="L35" s="11">
        <f t="shared" si="0"/>
        <v>1844.8999999999999</v>
      </c>
      <c r="M35" s="11">
        <f t="shared" si="1"/>
        <v>5533.6</v>
      </c>
      <c r="N35" s="11">
        <f t="shared" si="2"/>
        <v>6023.3</v>
      </c>
      <c r="O35" s="11">
        <f t="shared" si="3"/>
        <v>18066.899999999998</v>
      </c>
      <c r="P35" s="11">
        <f t="shared" si="4"/>
        <v>0</v>
      </c>
      <c r="Q35" s="11">
        <f t="shared" si="5"/>
        <v>0</v>
      </c>
      <c r="R35" s="12">
        <f t="shared" si="6"/>
        <v>31468.699999999997</v>
      </c>
      <c r="S35" s="13">
        <f t="shared" si="7"/>
        <v>7868.2</v>
      </c>
      <c r="T35" s="13">
        <f t="shared" si="8"/>
        <v>23600.5</v>
      </c>
      <c r="U35" s="14"/>
    </row>
    <row r="36" spans="1:21">
      <c r="A36" s="6">
        <v>29</v>
      </c>
      <c r="B36" s="6" t="s">
        <v>50</v>
      </c>
      <c r="C36" s="7">
        <v>584</v>
      </c>
      <c r="D36" s="24">
        <v>127</v>
      </c>
      <c r="E36" s="24">
        <v>457</v>
      </c>
      <c r="F36" s="24"/>
      <c r="G36" s="7">
        <v>165</v>
      </c>
      <c r="H36" s="7">
        <v>170</v>
      </c>
      <c r="I36" s="7">
        <v>204</v>
      </c>
      <c r="J36" s="9">
        <v>21.71</v>
      </c>
      <c r="K36" s="10">
        <v>65.12</v>
      </c>
      <c r="L36" s="11">
        <f t="shared" si="0"/>
        <v>455</v>
      </c>
      <c r="M36" s="11">
        <f t="shared" si="1"/>
        <v>1364.6</v>
      </c>
      <c r="N36" s="11">
        <f t="shared" si="2"/>
        <v>1686.6999999999998</v>
      </c>
      <c r="O36" s="11">
        <f t="shared" si="3"/>
        <v>5059.2000000000007</v>
      </c>
      <c r="P36" s="11">
        <f t="shared" si="4"/>
        <v>0</v>
      </c>
      <c r="Q36" s="11">
        <f t="shared" si="5"/>
        <v>0</v>
      </c>
      <c r="R36" s="12">
        <f t="shared" si="6"/>
        <v>8565.5</v>
      </c>
      <c r="S36" s="13">
        <f t="shared" si="7"/>
        <v>2141.6999999999998</v>
      </c>
      <c r="T36" s="13">
        <f t="shared" si="8"/>
        <v>6423.8000000000011</v>
      </c>
      <c r="U36" s="14"/>
    </row>
    <row r="37" spans="1:21">
      <c r="A37" s="6">
        <v>30</v>
      </c>
      <c r="B37" s="6" t="s">
        <v>51</v>
      </c>
      <c r="C37" s="7">
        <v>819</v>
      </c>
      <c r="D37" s="15">
        <v>164</v>
      </c>
      <c r="E37" s="15">
        <v>644</v>
      </c>
      <c r="F37" s="15">
        <v>11</v>
      </c>
      <c r="G37" s="7">
        <v>165</v>
      </c>
      <c r="H37" s="7">
        <v>170</v>
      </c>
      <c r="I37" s="7">
        <v>204</v>
      </c>
      <c r="J37" s="9">
        <v>21.71</v>
      </c>
      <c r="K37" s="10">
        <v>65.12</v>
      </c>
      <c r="L37" s="11">
        <f t="shared" si="0"/>
        <v>587.5</v>
      </c>
      <c r="M37" s="11">
        <f t="shared" si="1"/>
        <v>1762.1999999999998</v>
      </c>
      <c r="N37" s="11">
        <f t="shared" si="2"/>
        <v>2376.9</v>
      </c>
      <c r="O37" s="11">
        <f t="shared" si="3"/>
        <v>7129.4000000000005</v>
      </c>
      <c r="P37" s="11">
        <f t="shared" si="4"/>
        <v>48.800000000000004</v>
      </c>
      <c r="Q37" s="11">
        <f t="shared" si="5"/>
        <v>146.19999999999999</v>
      </c>
      <c r="R37" s="12">
        <f t="shared" si="6"/>
        <v>12051</v>
      </c>
      <c r="S37" s="13">
        <f t="shared" si="7"/>
        <v>3013.2000000000003</v>
      </c>
      <c r="T37" s="13">
        <f t="shared" si="8"/>
        <v>9037.8000000000011</v>
      </c>
      <c r="U37" s="14"/>
    </row>
    <row r="38" spans="1:21">
      <c r="A38" s="6">
        <v>31</v>
      </c>
      <c r="B38" s="6" t="s">
        <v>52</v>
      </c>
      <c r="C38" s="7">
        <v>6010</v>
      </c>
      <c r="D38" s="25">
        <v>1355</v>
      </c>
      <c r="E38" s="25">
        <v>4516</v>
      </c>
      <c r="F38" s="25">
        <v>139</v>
      </c>
      <c r="G38" s="7">
        <v>165</v>
      </c>
      <c r="H38" s="7">
        <v>170</v>
      </c>
      <c r="I38" s="7">
        <v>204</v>
      </c>
      <c r="J38" s="9">
        <v>21.71</v>
      </c>
      <c r="K38" s="10">
        <v>65.12</v>
      </c>
      <c r="L38" s="11">
        <f t="shared" si="0"/>
        <v>4853.9000000000005</v>
      </c>
      <c r="M38" s="11">
        <f t="shared" si="1"/>
        <v>14559.300000000001</v>
      </c>
      <c r="N38" s="11">
        <f t="shared" si="2"/>
        <v>16667.3</v>
      </c>
      <c r="O38" s="11">
        <f t="shared" si="3"/>
        <v>49994</v>
      </c>
      <c r="P38" s="11">
        <f t="shared" si="4"/>
        <v>615.70000000000005</v>
      </c>
      <c r="Q38" s="11">
        <f t="shared" si="5"/>
        <v>1846.6</v>
      </c>
      <c r="R38" s="12">
        <f t="shared" si="6"/>
        <v>88536.8</v>
      </c>
      <c r="S38" s="13">
        <f t="shared" si="7"/>
        <v>22136.9</v>
      </c>
      <c r="T38" s="13">
        <f t="shared" si="8"/>
        <v>66399.900000000009</v>
      </c>
      <c r="U38" s="14"/>
    </row>
    <row r="39" spans="1:21">
      <c r="A39" s="6">
        <v>32</v>
      </c>
      <c r="B39" s="6" t="s">
        <v>53</v>
      </c>
      <c r="C39" s="7">
        <v>2891</v>
      </c>
      <c r="D39" s="24">
        <v>627</v>
      </c>
      <c r="E39" s="24">
        <v>2264</v>
      </c>
      <c r="F39" s="24">
        <v>0</v>
      </c>
      <c r="G39" s="7">
        <v>165</v>
      </c>
      <c r="H39" s="7">
        <v>170</v>
      </c>
      <c r="I39" s="7">
        <v>204</v>
      </c>
      <c r="J39" s="9">
        <v>21.71</v>
      </c>
      <c r="K39" s="10">
        <v>65.12</v>
      </c>
      <c r="L39" s="11">
        <f t="shared" si="0"/>
        <v>2246.1</v>
      </c>
      <c r="M39" s="11">
        <f t="shared" si="1"/>
        <v>6737</v>
      </c>
      <c r="N39" s="11">
        <f t="shared" si="2"/>
        <v>8355.8000000000011</v>
      </c>
      <c r="O39" s="11">
        <f t="shared" si="3"/>
        <v>25063.399999999998</v>
      </c>
      <c r="P39" s="11">
        <f t="shared" si="4"/>
        <v>0</v>
      </c>
      <c r="Q39" s="11">
        <f t="shared" si="5"/>
        <v>0</v>
      </c>
      <c r="R39" s="12">
        <f t="shared" si="6"/>
        <v>42402.3</v>
      </c>
      <c r="S39" s="13">
        <f t="shared" si="7"/>
        <v>10601.900000000001</v>
      </c>
      <c r="T39" s="13">
        <f t="shared" si="8"/>
        <v>31800.399999999998</v>
      </c>
      <c r="U39" s="14"/>
    </row>
    <row r="40" spans="1:21">
      <c r="A40" s="6">
        <v>33</v>
      </c>
      <c r="B40" s="6" t="s">
        <v>54</v>
      </c>
      <c r="C40" s="7">
        <v>1890</v>
      </c>
      <c r="D40" s="15">
        <v>450</v>
      </c>
      <c r="E40" s="15">
        <v>1440</v>
      </c>
      <c r="F40" s="15"/>
      <c r="G40" s="7">
        <v>165</v>
      </c>
      <c r="H40" s="7">
        <v>170</v>
      </c>
      <c r="I40" s="7">
        <v>204</v>
      </c>
      <c r="J40" s="9">
        <v>21.71</v>
      </c>
      <c r="K40" s="10">
        <v>65.12</v>
      </c>
      <c r="L40" s="11">
        <f t="shared" si="0"/>
        <v>1612</v>
      </c>
      <c r="M40" s="11">
        <f t="shared" si="1"/>
        <v>4835.2000000000007</v>
      </c>
      <c r="N40" s="11">
        <f t="shared" si="2"/>
        <v>5314.7000000000007</v>
      </c>
      <c r="O40" s="11">
        <f t="shared" si="3"/>
        <v>15941.4</v>
      </c>
      <c r="P40" s="11">
        <f t="shared" si="4"/>
        <v>0</v>
      </c>
      <c r="Q40" s="11">
        <f t="shared" si="5"/>
        <v>0</v>
      </c>
      <c r="R40" s="12">
        <f t="shared" si="6"/>
        <v>27703.300000000003</v>
      </c>
      <c r="S40" s="13">
        <f t="shared" si="7"/>
        <v>6926.7000000000007</v>
      </c>
      <c r="T40" s="13">
        <f t="shared" si="8"/>
        <v>20776.599999999999</v>
      </c>
      <c r="U40" s="14"/>
    </row>
    <row r="41" spans="1:21">
      <c r="A41" s="6">
        <v>34</v>
      </c>
      <c r="B41" s="6" t="s">
        <v>55</v>
      </c>
      <c r="C41" s="7">
        <v>1517</v>
      </c>
      <c r="D41" s="15">
        <v>329</v>
      </c>
      <c r="E41" s="15">
        <v>1188</v>
      </c>
      <c r="F41" s="15"/>
      <c r="G41" s="7">
        <v>165</v>
      </c>
      <c r="H41" s="7">
        <v>170</v>
      </c>
      <c r="I41" s="7">
        <v>204</v>
      </c>
      <c r="J41" s="9">
        <v>21.71</v>
      </c>
      <c r="K41" s="10">
        <v>65.12</v>
      </c>
      <c r="L41" s="11">
        <f t="shared" si="0"/>
        <v>1178.5999999999999</v>
      </c>
      <c r="M41" s="11">
        <f t="shared" si="1"/>
        <v>3535.1</v>
      </c>
      <c r="N41" s="11">
        <f t="shared" si="2"/>
        <v>4384.6000000000004</v>
      </c>
      <c r="O41" s="11">
        <f t="shared" si="3"/>
        <v>13151.7</v>
      </c>
      <c r="P41" s="11">
        <f t="shared" si="4"/>
        <v>0</v>
      </c>
      <c r="Q41" s="11">
        <f t="shared" si="5"/>
        <v>0</v>
      </c>
      <c r="R41" s="12">
        <f t="shared" si="6"/>
        <v>22250</v>
      </c>
      <c r="S41" s="13">
        <f t="shared" si="7"/>
        <v>5563.2000000000007</v>
      </c>
      <c r="T41" s="13">
        <f t="shared" si="8"/>
        <v>16686.8</v>
      </c>
      <c r="U41" s="14"/>
    </row>
    <row r="42" spans="1:21">
      <c r="A42" s="6">
        <v>35</v>
      </c>
      <c r="B42" s="6" t="s">
        <v>56</v>
      </c>
      <c r="C42" s="24">
        <v>90105</v>
      </c>
      <c r="D42" s="24">
        <v>20734</v>
      </c>
      <c r="E42" s="24">
        <v>60523</v>
      </c>
      <c r="F42" s="24">
        <v>8848</v>
      </c>
      <c r="G42" s="7">
        <v>165</v>
      </c>
      <c r="H42" s="7">
        <v>170</v>
      </c>
      <c r="I42" s="7">
        <v>204</v>
      </c>
      <c r="J42" s="9">
        <v>21.71</v>
      </c>
      <c r="K42" s="10">
        <v>65.12</v>
      </c>
      <c r="L42" s="11">
        <f t="shared" si="0"/>
        <v>74272.3</v>
      </c>
      <c r="M42" s="11">
        <f t="shared" si="1"/>
        <v>222782.7</v>
      </c>
      <c r="N42" s="11">
        <f>ROUNDUP(E42*H42*J42/1000,1)-83.8</f>
        <v>223288.50000000003</v>
      </c>
      <c r="O42" s="11">
        <f>ROUNDUP(E42*H42*K42/1000,1)+19.4</f>
        <v>670033.30000000005</v>
      </c>
      <c r="P42" s="11">
        <f t="shared" si="4"/>
        <v>39186.400000000001</v>
      </c>
      <c r="Q42" s="11">
        <f t="shared" si="5"/>
        <v>117541.1</v>
      </c>
      <c r="R42" s="12">
        <f t="shared" si="6"/>
        <v>1347104.3</v>
      </c>
      <c r="S42" s="13">
        <f t="shared" si="7"/>
        <v>336747.20000000007</v>
      </c>
      <c r="T42" s="13">
        <f t="shared" si="8"/>
        <v>1010357.1</v>
      </c>
      <c r="U42" s="14"/>
    </row>
    <row r="43" spans="1:21" s="32" customFormat="1" ht="35.25" customHeight="1">
      <c r="A43" s="90" t="s">
        <v>57</v>
      </c>
      <c r="B43" s="90"/>
      <c r="C43" s="26">
        <f>SUM(C8:C42)</f>
        <v>150654</v>
      </c>
      <c r="D43" s="26">
        <f>SUM(D8:D42)</f>
        <v>35169</v>
      </c>
      <c r="E43" s="26">
        <f>SUM(E8:E42)</f>
        <v>103912</v>
      </c>
      <c r="F43" s="26">
        <f>SUM(F8:F42)</f>
        <v>11573</v>
      </c>
      <c r="G43" s="26"/>
      <c r="H43" s="26"/>
      <c r="I43" s="27"/>
      <c r="J43" s="28"/>
      <c r="K43" s="29"/>
      <c r="L43" s="30">
        <f>SUM(L8:L42)</f>
        <v>125982.6</v>
      </c>
      <c r="M43" s="30"/>
      <c r="N43" s="30">
        <f>SUM(N8:N42)</f>
        <v>383426.1</v>
      </c>
      <c r="O43" s="30"/>
      <c r="P43" s="30"/>
      <c r="Q43" s="30">
        <f>SUM(Q8:Q42)</f>
        <v>153742.1</v>
      </c>
      <c r="R43" s="30">
        <f>SUM(R8:R42)</f>
        <v>2242660.5</v>
      </c>
      <c r="S43" s="31">
        <f>SUM(S8:S42)</f>
        <v>560664.60000000009</v>
      </c>
      <c r="T43" s="31">
        <f>SUM(T8:T42)</f>
        <v>1681995.9000000001</v>
      </c>
    </row>
    <row r="44" spans="1:21">
      <c r="A44" s="6"/>
      <c r="B44" s="33" t="s">
        <v>58</v>
      </c>
      <c r="C44" s="7">
        <v>253</v>
      </c>
      <c r="D44" s="7">
        <v>50</v>
      </c>
      <c r="E44" s="7">
        <v>203</v>
      </c>
      <c r="F44" s="7">
        <v>0</v>
      </c>
      <c r="G44" s="7">
        <v>165</v>
      </c>
      <c r="H44" s="7">
        <v>170</v>
      </c>
      <c r="I44" s="7">
        <v>204</v>
      </c>
      <c r="J44" s="9">
        <v>21.71</v>
      </c>
      <c r="K44" s="10">
        <v>65.12</v>
      </c>
      <c r="L44" s="11">
        <f>ROUNDUP(D44*G44*J44/1000,1)</f>
        <v>179.2</v>
      </c>
      <c r="M44" s="11">
        <f>ROUNDUP(D44*G44*K44/1000,1)</f>
        <v>537.30000000000007</v>
      </c>
      <c r="N44" s="11">
        <f>ROUNDUP(E44*H44*J44/1000,1)</f>
        <v>749.30000000000007</v>
      </c>
      <c r="O44" s="11">
        <f>ROUNDUP(E44*H44*K44/1000,1)</f>
        <v>2247.2999999999997</v>
      </c>
      <c r="P44" s="11">
        <f>ROUNDUP(F44*I44*J44/1000,1)</f>
        <v>0</v>
      </c>
      <c r="Q44" s="11">
        <f>ROUNDUP(F44*I44*K44/1000,1)</f>
        <v>0</v>
      </c>
      <c r="R44" s="12">
        <f>SUM(L44:Q44)</f>
        <v>3713.1</v>
      </c>
      <c r="S44" s="13">
        <f t="shared" ref="S44:T47" si="9">L44+N44+P44</f>
        <v>928.5</v>
      </c>
      <c r="T44" s="13">
        <f t="shared" si="9"/>
        <v>2784.6</v>
      </c>
      <c r="U44" s="14"/>
    </row>
    <row r="45" spans="1:21">
      <c r="A45" s="6"/>
      <c r="B45" s="33" t="s">
        <v>59</v>
      </c>
      <c r="C45" s="7">
        <v>281</v>
      </c>
      <c r="D45" s="7">
        <v>61</v>
      </c>
      <c r="E45" s="7">
        <v>220</v>
      </c>
      <c r="F45" s="7"/>
      <c r="G45" s="7">
        <v>165</v>
      </c>
      <c r="H45" s="7">
        <v>170</v>
      </c>
      <c r="I45" s="7">
        <v>204</v>
      </c>
      <c r="J45" s="9">
        <v>21.71</v>
      </c>
      <c r="K45" s="10">
        <v>65.12</v>
      </c>
      <c r="L45" s="11">
        <f>ROUNDUP(D45*G45*J45/1000,1)</f>
        <v>218.6</v>
      </c>
      <c r="M45" s="11">
        <f>ROUNDUP(D45*G45*K45/1000,1)</f>
        <v>655.5</v>
      </c>
      <c r="N45" s="11">
        <f>ROUNDUP(E45*H45*J45/1000,1)</f>
        <v>812</v>
      </c>
      <c r="O45" s="11">
        <f>ROUNDUP(E45*H45*K45/1000,1)</f>
        <v>2435.5</v>
      </c>
      <c r="P45" s="11">
        <f>ROUNDUP(F45*I45*J45/1000,1)</f>
        <v>0</v>
      </c>
      <c r="Q45" s="11">
        <f>ROUNDUP(F45*I45*K45/1000,1)</f>
        <v>0</v>
      </c>
      <c r="R45" s="12">
        <f>SUM(L45:Q45)</f>
        <v>4121.6000000000004</v>
      </c>
      <c r="S45" s="13">
        <f t="shared" si="9"/>
        <v>1030.5999999999999</v>
      </c>
      <c r="T45" s="13">
        <f t="shared" si="9"/>
        <v>3091</v>
      </c>
      <c r="U45" s="14"/>
    </row>
    <row r="46" spans="1:21">
      <c r="A46" s="6"/>
      <c r="B46" s="34" t="s">
        <v>60</v>
      </c>
      <c r="C46" s="7">
        <v>68</v>
      </c>
      <c r="D46" s="7">
        <v>22</v>
      </c>
      <c r="E46" s="7">
        <v>46</v>
      </c>
      <c r="F46" s="7"/>
      <c r="G46" s="7">
        <v>165</v>
      </c>
      <c r="H46" s="7">
        <v>170</v>
      </c>
      <c r="I46" s="7">
        <v>204</v>
      </c>
      <c r="J46" s="9">
        <v>21.71</v>
      </c>
      <c r="K46" s="10">
        <v>65.12</v>
      </c>
      <c r="L46" s="11">
        <f>ROUNDUP(D46*G46*J46/1000,1)</f>
        <v>78.899999999999991</v>
      </c>
      <c r="M46" s="11">
        <f>ROUNDUP(D46*G46*K46/1000,1)</f>
        <v>236.4</v>
      </c>
      <c r="N46" s="11">
        <f>ROUNDUP(E46*H46*J46/1000,1)</f>
        <v>169.79999999999998</v>
      </c>
      <c r="O46" s="11">
        <f>ROUNDUP(E46*H46*K46/1000,1)</f>
        <v>509.3</v>
      </c>
      <c r="P46" s="11">
        <f>ROUNDUP(F46*I46*J46/1000,1)</f>
        <v>0</v>
      </c>
      <c r="Q46" s="11">
        <f>ROUNDUP(F46*I46*K46/1000,1)</f>
        <v>0</v>
      </c>
      <c r="R46" s="12">
        <f>SUM(L46:Q46)</f>
        <v>994.40000000000009</v>
      </c>
      <c r="S46" s="13">
        <f t="shared" si="9"/>
        <v>248.7</v>
      </c>
      <c r="T46" s="13">
        <f t="shared" si="9"/>
        <v>745.7</v>
      </c>
      <c r="U46" s="14"/>
    </row>
    <row r="47" spans="1:21">
      <c r="A47" s="6"/>
      <c r="B47" s="34" t="s">
        <v>61</v>
      </c>
      <c r="C47" s="7">
        <v>55</v>
      </c>
      <c r="D47" s="7">
        <v>0</v>
      </c>
      <c r="E47" s="7">
        <v>55</v>
      </c>
      <c r="F47" s="7"/>
      <c r="G47" s="7">
        <v>165</v>
      </c>
      <c r="H47" s="7">
        <v>170</v>
      </c>
      <c r="I47" s="7">
        <v>204</v>
      </c>
      <c r="J47" s="9">
        <v>21.71</v>
      </c>
      <c r="K47" s="10">
        <v>65.12</v>
      </c>
      <c r="L47" s="11">
        <f>ROUNDUP(D47*G47*J47/1000,1)</f>
        <v>0</v>
      </c>
      <c r="M47" s="11">
        <f>ROUNDUP(D47*G47*K47/1000,1)</f>
        <v>0</v>
      </c>
      <c r="N47" s="11">
        <f>ROUNDUP(E47*H47*J47/1000,1)</f>
        <v>203</v>
      </c>
      <c r="O47" s="11">
        <f>ROUNDUP(E47*H47*K47/1000,1)</f>
        <v>608.9</v>
      </c>
      <c r="P47" s="11">
        <f>ROUNDUP(F47*I47*J47/1000,1)</f>
        <v>0</v>
      </c>
      <c r="Q47" s="11">
        <f>ROUNDUP(F47*I47*K47/1000,1)</f>
        <v>0</v>
      </c>
      <c r="R47" s="12">
        <f>SUM(L47:Q47)</f>
        <v>811.9</v>
      </c>
      <c r="S47" s="13">
        <f t="shared" si="9"/>
        <v>203</v>
      </c>
      <c r="T47" s="13">
        <f t="shared" si="9"/>
        <v>608.9</v>
      </c>
      <c r="U47" s="14"/>
    </row>
    <row r="48" spans="1:21" s="32" customFormat="1" ht="33.75" customHeight="1">
      <c r="A48" s="91" t="s">
        <v>62</v>
      </c>
      <c r="B48" s="91"/>
      <c r="C48" s="26">
        <f>C47+C45+C46+C44</f>
        <v>657</v>
      </c>
      <c r="D48" s="26">
        <f>D47+D45+D46+D44</f>
        <v>133</v>
      </c>
      <c r="E48" s="26">
        <f>E47+E45+E46+E44</f>
        <v>524</v>
      </c>
      <c r="F48" s="26">
        <f>F47+F45+F46+F44</f>
        <v>0</v>
      </c>
      <c r="G48" s="35"/>
      <c r="H48" s="35"/>
      <c r="I48" s="35"/>
      <c r="J48" s="35"/>
      <c r="K48" s="36"/>
      <c r="L48" s="30">
        <f>SUM(L44:L47)</f>
        <v>476.69999999999993</v>
      </c>
      <c r="M48" s="30"/>
      <c r="N48" s="30">
        <f>SUM(N44:N47)</f>
        <v>1934.1000000000001</v>
      </c>
      <c r="O48" s="30"/>
      <c r="P48" s="30"/>
      <c r="Q48" s="30">
        <f>SUM(Q44:Q47)</f>
        <v>0</v>
      </c>
      <c r="R48" s="30">
        <f>SUM(R44:R47)</f>
        <v>9641</v>
      </c>
      <c r="S48" s="31">
        <f>S44+S45+S46+S47</f>
        <v>2410.7999999999997</v>
      </c>
      <c r="T48" s="31">
        <f>T44+T45+T46+T47</f>
        <v>7230.2</v>
      </c>
    </row>
    <row r="49" spans="1:20">
      <c r="A49" s="92" t="s">
        <v>63</v>
      </c>
      <c r="B49" s="92"/>
      <c r="C49" s="38">
        <f>C48+C43</f>
        <v>151311</v>
      </c>
      <c r="D49" s="38">
        <f>D48+D43</f>
        <v>35302</v>
      </c>
      <c r="E49" s="38">
        <f>E48+E43</f>
        <v>104436</v>
      </c>
      <c r="F49" s="38">
        <f>F48+F43</f>
        <v>11573</v>
      </c>
      <c r="G49" s="37"/>
      <c r="H49" s="37"/>
      <c r="I49" s="37"/>
      <c r="J49" s="37"/>
      <c r="K49" s="37"/>
      <c r="L49" s="39">
        <f>L48+L43</f>
        <v>126459.3</v>
      </c>
      <c r="M49" s="39"/>
      <c r="N49" s="39">
        <f>N48+N43</f>
        <v>385360.19999999995</v>
      </c>
      <c r="O49" s="39"/>
      <c r="P49" s="39"/>
      <c r="Q49" s="39">
        <f>Q48+Q43</f>
        <v>153742.1</v>
      </c>
      <c r="R49" s="39">
        <f>R48+R43</f>
        <v>2252301.5</v>
      </c>
      <c r="S49" s="39">
        <f>S48+S43</f>
        <v>563075.40000000014</v>
      </c>
      <c r="T49" s="39">
        <f>T48+T43</f>
        <v>1689226.1</v>
      </c>
    </row>
    <row r="51" spans="1:20" hidden="1">
      <c r="B51" s="2">
        <v>612</v>
      </c>
      <c r="C51" s="2">
        <f t="shared" ref="C51:I51" si="10">C44+C45+C46</f>
        <v>602</v>
      </c>
      <c r="D51" s="2">
        <f t="shared" si="10"/>
        <v>133</v>
      </c>
      <c r="E51" s="2">
        <f t="shared" si="10"/>
        <v>469</v>
      </c>
      <c r="F51" s="2">
        <f t="shared" si="10"/>
        <v>0</v>
      </c>
      <c r="G51" s="2">
        <f t="shared" si="10"/>
        <v>495</v>
      </c>
      <c r="H51" s="2">
        <f t="shared" si="10"/>
        <v>510</v>
      </c>
      <c r="I51" s="2">
        <f t="shared" si="10"/>
        <v>612</v>
      </c>
      <c r="J51" s="2"/>
      <c r="K51" s="2"/>
      <c r="L51" s="2">
        <f t="shared" ref="L51:T51" si="11">L44+L45+L46</f>
        <v>476.69999999999993</v>
      </c>
      <c r="M51" s="2">
        <f t="shared" si="11"/>
        <v>1429.2000000000003</v>
      </c>
      <c r="N51" s="2">
        <f t="shared" si="11"/>
        <v>1731.1000000000001</v>
      </c>
      <c r="O51" s="2">
        <f t="shared" si="11"/>
        <v>5192.0999999999995</v>
      </c>
      <c r="P51" s="2">
        <f t="shared" si="11"/>
        <v>0</v>
      </c>
      <c r="Q51" s="2">
        <f t="shared" si="11"/>
        <v>0</v>
      </c>
      <c r="R51" s="2">
        <f t="shared" si="11"/>
        <v>8829.1</v>
      </c>
      <c r="S51" s="40">
        <f t="shared" si="11"/>
        <v>2207.7999999999997</v>
      </c>
      <c r="T51" s="40">
        <f t="shared" si="11"/>
        <v>6621.3</v>
      </c>
    </row>
    <row r="52" spans="1:20" hidden="1">
      <c r="B52" s="1">
        <v>622</v>
      </c>
      <c r="C52" s="2">
        <f t="shared" ref="C52:I52" si="12">C47</f>
        <v>55</v>
      </c>
      <c r="D52" s="2">
        <f t="shared" si="12"/>
        <v>0</v>
      </c>
      <c r="E52" s="2">
        <f t="shared" si="12"/>
        <v>55</v>
      </c>
      <c r="F52" s="2">
        <f t="shared" si="12"/>
        <v>0</v>
      </c>
      <c r="G52" s="2">
        <f t="shared" si="12"/>
        <v>165</v>
      </c>
      <c r="H52" s="2">
        <f t="shared" si="12"/>
        <v>170</v>
      </c>
      <c r="I52" s="2">
        <f t="shared" si="12"/>
        <v>204</v>
      </c>
      <c r="J52" s="2"/>
      <c r="K52" s="2"/>
      <c r="L52" s="2">
        <f t="shared" ref="L52:T52" si="13">L47</f>
        <v>0</v>
      </c>
      <c r="M52" s="2">
        <f t="shared" si="13"/>
        <v>0</v>
      </c>
      <c r="N52" s="2">
        <f t="shared" si="13"/>
        <v>203</v>
      </c>
      <c r="O52" s="2">
        <f t="shared" si="13"/>
        <v>608.9</v>
      </c>
      <c r="P52" s="2">
        <f t="shared" si="13"/>
        <v>0</v>
      </c>
      <c r="Q52" s="2">
        <f t="shared" si="13"/>
        <v>0</v>
      </c>
      <c r="R52" s="2">
        <f t="shared" si="13"/>
        <v>811.9</v>
      </c>
      <c r="S52" s="40">
        <f t="shared" si="13"/>
        <v>203</v>
      </c>
      <c r="T52" s="40">
        <f t="shared" si="13"/>
        <v>608.9</v>
      </c>
    </row>
    <row r="55" spans="1:20" ht="48.75" customHeight="1">
      <c r="S55" s="41"/>
      <c r="T55" s="41"/>
    </row>
    <row r="56" spans="1:20">
      <c r="J56" s="14"/>
    </row>
    <row r="57" spans="1:20">
      <c r="J57" s="14"/>
    </row>
    <row r="59" spans="1:20">
      <c r="J59" s="14"/>
    </row>
  </sheetData>
  <mergeCells count="29">
    <mergeCell ref="A1:T1"/>
    <mergeCell ref="A2:T2"/>
    <mergeCell ref="A4:A7"/>
    <mergeCell ref="B4:B7"/>
    <mergeCell ref="C4:C7"/>
    <mergeCell ref="D4:F4"/>
    <mergeCell ref="G4:I4"/>
    <mergeCell ref="J4:K5"/>
    <mergeCell ref="L4:T4"/>
    <mergeCell ref="E5:F5"/>
    <mergeCell ref="H5:I5"/>
    <mergeCell ref="L5:M5"/>
    <mergeCell ref="N5:Q5"/>
    <mergeCell ref="R5:R7"/>
    <mergeCell ref="S5:T6"/>
    <mergeCell ref="D6:D7"/>
    <mergeCell ref="L6:M6"/>
    <mergeCell ref="N6:O6"/>
    <mergeCell ref="P6:Q6"/>
    <mergeCell ref="E6:E7"/>
    <mergeCell ref="F6:F7"/>
    <mergeCell ref="G6:G7"/>
    <mergeCell ref="H6:H7"/>
    <mergeCell ref="I6:I7"/>
    <mergeCell ref="A43:B43"/>
    <mergeCell ref="A48:B48"/>
    <mergeCell ref="A49:B49"/>
    <mergeCell ref="J6:J7"/>
    <mergeCell ref="K6:K7"/>
  </mergeCells>
  <pageMargins left="0.31496062992125984" right="0.31496062992125984" top="0.39370078740157483" bottom="0.15748031496062992" header="0.51181102362204722" footer="0.51181102362204722"/>
  <pageSetup paperSize="77" scale="45" orientation="landscape" useFirstPageNumber="1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U59"/>
  <sheetViews>
    <sheetView view="pageBreakPreview" topLeftCell="A19" zoomScale="60" zoomScaleNormal="100" workbookViewId="0">
      <selection activeCell="R43" sqref="R43"/>
    </sheetView>
  </sheetViews>
  <sheetFormatPr defaultColWidth="9.140625" defaultRowHeight="15.75"/>
  <cols>
    <col min="1" max="1" width="5.5703125" style="1" customWidth="1"/>
    <col min="2" max="2" width="41.5703125" style="1" customWidth="1"/>
    <col min="3" max="3" width="15.28515625" style="1" customWidth="1"/>
    <col min="4" max="4" width="14.140625" style="1" customWidth="1"/>
    <col min="5" max="5" width="9.85546875" style="1" customWidth="1"/>
    <col min="6" max="9" width="9.7109375" style="1" customWidth="1"/>
    <col min="10" max="11" width="17.140625" style="1" customWidth="1"/>
    <col min="12" max="13" width="15" style="1" customWidth="1"/>
    <col min="14" max="16" width="14.42578125" style="1" customWidth="1"/>
    <col min="17" max="17" width="15.140625" style="1" customWidth="1"/>
    <col min="18" max="18" width="14.42578125" style="1" customWidth="1"/>
    <col min="19" max="19" width="16.5703125" style="1" customWidth="1"/>
    <col min="20" max="20" width="18.140625" style="1" customWidth="1"/>
    <col min="21" max="21" width="14.5703125" style="1" customWidth="1"/>
    <col min="22" max="16384" width="9.140625" style="1"/>
  </cols>
  <sheetData>
    <row r="1" spans="1:21" ht="37.5" customHeight="1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06"/>
    </row>
    <row r="2" spans="1:21">
      <c r="A2" s="98" t="s">
        <v>64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</row>
    <row r="3" spans="1:21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21" s="42" customFormat="1" ht="42.75" customHeight="1">
      <c r="A4" s="93" t="s">
        <v>3</v>
      </c>
      <c r="B4" s="93" t="s">
        <v>4</v>
      </c>
      <c r="C4" s="105" t="s">
        <v>5</v>
      </c>
      <c r="D4" s="96" t="s">
        <v>6</v>
      </c>
      <c r="E4" s="96"/>
      <c r="F4" s="96"/>
      <c r="G4" s="99" t="s">
        <v>7</v>
      </c>
      <c r="H4" s="99"/>
      <c r="I4" s="99"/>
      <c r="J4" s="100" t="s">
        <v>8</v>
      </c>
      <c r="K4" s="100"/>
      <c r="L4" s="101" t="s">
        <v>65</v>
      </c>
      <c r="M4" s="101"/>
      <c r="N4" s="101"/>
      <c r="O4" s="101"/>
      <c r="P4" s="101"/>
      <c r="Q4" s="101"/>
      <c r="R4" s="101"/>
      <c r="S4" s="101"/>
      <c r="T4" s="101"/>
    </row>
    <row r="5" spans="1:21" s="42" customFormat="1" ht="42.75" customHeight="1">
      <c r="A5" s="93"/>
      <c r="B5" s="93"/>
      <c r="C5" s="105"/>
      <c r="D5" s="4" t="s">
        <v>10</v>
      </c>
      <c r="E5" s="96" t="s">
        <v>11</v>
      </c>
      <c r="F5" s="96"/>
      <c r="G5" s="4" t="s">
        <v>10</v>
      </c>
      <c r="H5" s="96" t="s">
        <v>11</v>
      </c>
      <c r="I5" s="96"/>
      <c r="J5" s="100"/>
      <c r="K5" s="100"/>
      <c r="L5" s="102" t="s">
        <v>10</v>
      </c>
      <c r="M5" s="102"/>
      <c r="N5" s="103" t="s">
        <v>11</v>
      </c>
      <c r="O5" s="103"/>
      <c r="P5" s="103"/>
      <c r="Q5" s="103"/>
      <c r="R5" s="104" t="s">
        <v>12</v>
      </c>
      <c r="S5" s="93" t="s">
        <v>13</v>
      </c>
      <c r="T5" s="93"/>
    </row>
    <row r="6" spans="1:21" s="42" customFormat="1" ht="42.75" customHeight="1">
      <c r="A6" s="93"/>
      <c r="B6" s="93"/>
      <c r="C6" s="105"/>
      <c r="D6" s="105" t="s">
        <v>14</v>
      </c>
      <c r="E6" s="105" t="s">
        <v>14</v>
      </c>
      <c r="F6" s="105" t="s">
        <v>15</v>
      </c>
      <c r="G6" s="96" t="s">
        <v>14</v>
      </c>
      <c r="H6" s="96" t="s">
        <v>14</v>
      </c>
      <c r="I6" s="96" t="s">
        <v>15</v>
      </c>
      <c r="J6" s="93" t="s">
        <v>16</v>
      </c>
      <c r="K6" s="93" t="s">
        <v>17</v>
      </c>
      <c r="L6" s="94" t="s">
        <v>18</v>
      </c>
      <c r="M6" s="94"/>
      <c r="N6" s="95" t="s">
        <v>14</v>
      </c>
      <c r="O6" s="95"/>
      <c r="P6" s="95" t="s">
        <v>15</v>
      </c>
      <c r="Q6" s="95"/>
      <c r="R6" s="104"/>
      <c r="S6" s="93"/>
      <c r="T6" s="93"/>
    </row>
    <row r="7" spans="1:21" s="42" customFormat="1" ht="42.75" customHeight="1">
      <c r="A7" s="93"/>
      <c r="B7" s="93"/>
      <c r="C7" s="105"/>
      <c r="D7" s="105"/>
      <c r="E7" s="105"/>
      <c r="F7" s="105"/>
      <c r="G7" s="96"/>
      <c r="H7" s="96"/>
      <c r="I7" s="96"/>
      <c r="J7" s="93"/>
      <c r="K7" s="93"/>
      <c r="L7" s="3" t="s">
        <v>19</v>
      </c>
      <c r="M7" s="3" t="s">
        <v>20</v>
      </c>
      <c r="N7" s="3" t="s">
        <v>19</v>
      </c>
      <c r="O7" s="3" t="s">
        <v>20</v>
      </c>
      <c r="P7" s="3" t="s">
        <v>19</v>
      </c>
      <c r="Q7" s="3" t="s">
        <v>20</v>
      </c>
      <c r="R7" s="104"/>
      <c r="S7" s="3" t="s">
        <v>21</v>
      </c>
      <c r="T7" s="3" t="s">
        <v>20</v>
      </c>
    </row>
    <row r="8" spans="1:21">
      <c r="A8" s="6">
        <v>1</v>
      </c>
      <c r="B8" s="43" t="s">
        <v>22</v>
      </c>
      <c r="C8" s="7">
        <v>681</v>
      </c>
      <c r="D8" s="8">
        <v>175</v>
      </c>
      <c r="E8" s="8">
        <v>506</v>
      </c>
      <c r="F8" s="8">
        <v>0</v>
      </c>
      <c r="G8" s="44">
        <v>165</v>
      </c>
      <c r="H8" s="7">
        <v>170</v>
      </c>
      <c r="I8" s="7">
        <v>204</v>
      </c>
      <c r="J8" s="45">
        <v>24.38</v>
      </c>
      <c r="K8" s="45">
        <v>65.92</v>
      </c>
      <c r="L8" s="46">
        <f t="shared" ref="L8:L42" si="0">ROUNDUP(D8*G8*J8/1000,1)</f>
        <v>704</v>
      </c>
      <c r="M8" s="11">
        <f t="shared" ref="M8:M42" si="1">ROUNDUP(D8*G8*K8/1000,1)</f>
        <v>1903.5</v>
      </c>
      <c r="N8" s="11">
        <f t="shared" ref="N8:N41" si="2">ROUNDUP(E8*H8*J8/1000,1)</f>
        <v>2097.1999999999998</v>
      </c>
      <c r="O8" s="11">
        <f t="shared" ref="O8:O41" si="3">ROUNDUP(E8*H8*K8/1000,1)</f>
        <v>5670.5</v>
      </c>
      <c r="P8" s="11">
        <f t="shared" ref="P8:P42" si="4">ROUNDUP(F8*I8*J8/1000,1)</f>
        <v>0</v>
      </c>
      <c r="Q8" s="11">
        <f t="shared" ref="Q8:Q42" si="5">ROUNDUP(F8*I8*K8/1000,1)</f>
        <v>0</v>
      </c>
      <c r="R8" s="12">
        <f t="shared" ref="R8:R42" si="6">SUM(L8:Q8)</f>
        <v>10375.200000000001</v>
      </c>
      <c r="S8" s="13">
        <f t="shared" ref="S8:S42" si="7">L8+N8+P8</f>
        <v>2801.2</v>
      </c>
      <c r="T8" s="13">
        <f t="shared" ref="T8:T42" si="8">M8+O8+Q8</f>
        <v>7574</v>
      </c>
      <c r="U8" s="14"/>
    </row>
    <row r="9" spans="1:21">
      <c r="A9" s="6">
        <v>2</v>
      </c>
      <c r="B9" s="43" t="s">
        <v>23</v>
      </c>
      <c r="C9" s="7">
        <v>1621</v>
      </c>
      <c r="D9" s="15">
        <v>401</v>
      </c>
      <c r="E9" s="15">
        <v>1197</v>
      </c>
      <c r="F9" s="16">
        <v>23</v>
      </c>
      <c r="G9" s="44">
        <v>165</v>
      </c>
      <c r="H9" s="7">
        <v>170</v>
      </c>
      <c r="I9" s="7">
        <v>204</v>
      </c>
      <c r="J9" s="45">
        <v>24.38</v>
      </c>
      <c r="K9" s="45">
        <v>65.92</v>
      </c>
      <c r="L9" s="46">
        <f t="shared" si="0"/>
        <v>1613.1999999999998</v>
      </c>
      <c r="M9" s="11">
        <f t="shared" si="1"/>
        <v>4361.6000000000004</v>
      </c>
      <c r="N9" s="11">
        <f t="shared" si="2"/>
        <v>4961.1000000000004</v>
      </c>
      <c r="O9" s="11">
        <f t="shared" si="3"/>
        <v>13414.1</v>
      </c>
      <c r="P9" s="11">
        <f t="shared" si="4"/>
        <v>114.39999999999999</v>
      </c>
      <c r="Q9" s="11">
        <f t="shared" si="5"/>
        <v>309.3</v>
      </c>
      <c r="R9" s="12">
        <f t="shared" si="6"/>
        <v>24773.7</v>
      </c>
      <c r="S9" s="13">
        <f t="shared" si="7"/>
        <v>6688.7</v>
      </c>
      <c r="T9" s="13">
        <f t="shared" si="8"/>
        <v>18085</v>
      </c>
      <c r="U9" s="14"/>
    </row>
    <row r="10" spans="1:21">
      <c r="A10" s="6">
        <v>3</v>
      </c>
      <c r="B10" s="43" t="s">
        <v>24</v>
      </c>
      <c r="C10" s="17">
        <v>1225</v>
      </c>
      <c r="D10" s="17">
        <v>295</v>
      </c>
      <c r="E10" s="17">
        <v>916</v>
      </c>
      <c r="F10" s="18">
        <v>14</v>
      </c>
      <c r="G10" s="44">
        <v>165</v>
      </c>
      <c r="H10" s="7">
        <v>170</v>
      </c>
      <c r="I10" s="7">
        <v>204</v>
      </c>
      <c r="J10" s="45">
        <v>24.38</v>
      </c>
      <c r="K10" s="45">
        <v>65.92</v>
      </c>
      <c r="L10" s="46">
        <f t="shared" si="0"/>
        <v>1186.6999999999998</v>
      </c>
      <c r="M10" s="11">
        <f t="shared" si="1"/>
        <v>3208.7</v>
      </c>
      <c r="N10" s="11">
        <f t="shared" si="2"/>
        <v>3796.5</v>
      </c>
      <c r="O10" s="11">
        <f t="shared" si="3"/>
        <v>10265.1</v>
      </c>
      <c r="P10" s="11">
        <f t="shared" si="4"/>
        <v>69.699999999999989</v>
      </c>
      <c r="Q10" s="11">
        <f t="shared" si="5"/>
        <v>188.29999999999998</v>
      </c>
      <c r="R10" s="12">
        <f t="shared" si="6"/>
        <v>18715</v>
      </c>
      <c r="S10" s="13">
        <f t="shared" si="7"/>
        <v>5052.8999999999996</v>
      </c>
      <c r="T10" s="13">
        <f t="shared" si="8"/>
        <v>13662.099999999999</v>
      </c>
      <c r="U10" s="14"/>
    </row>
    <row r="11" spans="1:21">
      <c r="A11" s="6">
        <v>4</v>
      </c>
      <c r="B11" s="43" t="s">
        <v>25</v>
      </c>
      <c r="C11" s="7">
        <v>727</v>
      </c>
      <c r="D11" s="15">
        <v>172</v>
      </c>
      <c r="E11" s="15">
        <v>555</v>
      </c>
      <c r="F11" s="16">
        <v>0</v>
      </c>
      <c r="G11" s="44">
        <v>165</v>
      </c>
      <c r="H11" s="7">
        <v>170</v>
      </c>
      <c r="I11" s="7">
        <v>204</v>
      </c>
      <c r="J11" s="45">
        <v>24.38</v>
      </c>
      <c r="K11" s="45">
        <v>65.92</v>
      </c>
      <c r="L11" s="46">
        <f t="shared" si="0"/>
        <v>692</v>
      </c>
      <c r="M11" s="11">
        <f t="shared" si="1"/>
        <v>1870.8999999999999</v>
      </c>
      <c r="N11" s="11">
        <f t="shared" si="2"/>
        <v>2300.2999999999997</v>
      </c>
      <c r="O11" s="11">
        <f t="shared" si="3"/>
        <v>6219.6</v>
      </c>
      <c r="P11" s="11">
        <f t="shared" si="4"/>
        <v>0</v>
      </c>
      <c r="Q11" s="11">
        <f t="shared" si="5"/>
        <v>0</v>
      </c>
      <c r="R11" s="12">
        <f t="shared" si="6"/>
        <v>11082.8</v>
      </c>
      <c r="S11" s="13">
        <f t="shared" si="7"/>
        <v>2992.2999999999997</v>
      </c>
      <c r="T11" s="13">
        <f t="shared" si="8"/>
        <v>8090.5</v>
      </c>
      <c r="U11" s="14"/>
    </row>
    <row r="12" spans="1:21">
      <c r="A12" s="6">
        <v>5</v>
      </c>
      <c r="B12" s="43" t="s">
        <v>26</v>
      </c>
      <c r="C12" s="19">
        <v>636</v>
      </c>
      <c r="D12" s="20">
        <v>133</v>
      </c>
      <c r="E12" s="20">
        <v>503</v>
      </c>
      <c r="F12" s="19">
        <v>0</v>
      </c>
      <c r="G12" s="44">
        <v>165</v>
      </c>
      <c r="H12" s="7">
        <v>170</v>
      </c>
      <c r="I12" s="7">
        <v>204</v>
      </c>
      <c r="J12" s="45">
        <v>24.38</v>
      </c>
      <c r="K12" s="45">
        <v>65.92</v>
      </c>
      <c r="L12" s="46">
        <f t="shared" si="0"/>
        <v>535.1</v>
      </c>
      <c r="M12" s="11">
        <f t="shared" si="1"/>
        <v>1446.6999999999998</v>
      </c>
      <c r="N12" s="11">
        <f t="shared" si="2"/>
        <v>2084.7999999999997</v>
      </c>
      <c r="O12" s="11">
        <f t="shared" si="3"/>
        <v>5636.9000000000005</v>
      </c>
      <c r="P12" s="11">
        <f t="shared" si="4"/>
        <v>0</v>
      </c>
      <c r="Q12" s="11">
        <f t="shared" si="5"/>
        <v>0</v>
      </c>
      <c r="R12" s="12">
        <f t="shared" si="6"/>
        <v>9703.5</v>
      </c>
      <c r="S12" s="13">
        <f t="shared" si="7"/>
        <v>2619.8999999999996</v>
      </c>
      <c r="T12" s="13">
        <f t="shared" si="8"/>
        <v>7083.6</v>
      </c>
      <c r="U12" s="14"/>
    </row>
    <row r="13" spans="1:21">
      <c r="A13" s="6">
        <v>6</v>
      </c>
      <c r="B13" s="43" t="s">
        <v>27</v>
      </c>
      <c r="C13" s="21">
        <v>414</v>
      </c>
      <c r="D13" s="21">
        <v>91</v>
      </c>
      <c r="E13" s="21">
        <v>323</v>
      </c>
      <c r="F13" s="21">
        <v>0</v>
      </c>
      <c r="G13" s="44">
        <v>165</v>
      </c>
      <c r="H13" s="7">
        <v>170</v>
      </c>
      <c r="I13" s="7">
        <v>204</v>
      </c>
      <c r="J13" s="45">
        <v>24.38</v>
      </c>
      <c r="K13" s="45">
        <v>65.92</v>
      </c>
      <c r="L13" s="46">
        <f t="shared" si="0"/>
        <v>366.1</v>
      </c>
      <c r="M13" s="11">
        <f t="shared" si="1"/>
        <v>989.80000000000007</v>
      </c>
      <c r="N13" s="11">
        <f t="shared" si="2"/>
        <v>1338.8</v>
      </c>
      <c r="O13" s="11">
        <f t="shared" si="3"/>
        <v>3619.7</v>
      </c>
      <c r="P13" s="11">
        <f t="shared" si="4"/>
        <v>0</v>
      </c>
      <c r="Q13" s="11">
        <f t="shared" si="5"/>
        <v>0</v>
      </c>
      <c r="R13" s="12">
        <f t="shared" si="6"/>
        <v>6314.4</v>
      </c>
      <c r="S13" s="13">
        <f t="shared" si="7"/>
        <v>1704.9</v>
      </c>
      <c r="T13" s="13">
        <f t="shared" si="8"/>
        <v>4609.5</v>
      </c>
      <c r="U13" s="14"/>
    </row>
    <row r="14" spans="1:21">
      <c r="A14" s="6">
        <v>7</v>
      </c>
      <c r="B14" s="43" t="s">
        <v>28</v>
      </c>
      <c r="C14" s="22">
        <v>3050</v>
      </c>
      <c r="D14" s="23">
        <v>890</v>
      </c>
      <c r="E14" s="23">
        <v>2160</v>
      </c>
      <c r="F14" s="23">
        <v>0</v>
      </c>
      <c r="G14" s="44">
        <v>165</v>
      </c>
      <c r="H14" s="7">
        <v>170</v>
      </c>
      <c r="I14" s="7">
        <v>204</v>
      </c>
      <c r="J14" s="45">
        <v>24.38</v>
      </c>
      <c r="K14" s="45">
        <v>65.92</v>
      </c>
      <c r="L14" s="46">
        <f t="shared" si="0"/>
        <v>3580.2999999999997</v>
      </c>
      <c r="M14" s="11">
        <f t="shared" si="1"/>
        <v>9680.4</v>
      </c>
      <c r="N14" s="11">
        <f t="shared" si="2"/>
        <v>8952.4</v>
      </c>
      <c r="O14" s="11">
        <f t="shared" si="3"/>
        <v>24205.899999999998</v>
      </c>
      <c r="P14" s="11">
        <f t="shared" si="4"/>
        <v>0</v>
      </c>
      <c r="Q14" s="11">
        <f t="shared" si="5"/>
        <v>0</v>
      </c>
      <c r="R14" s="12">
        <f t="shared" si="6"/>
        <v>46419</v>
      </c>
      <c r="S14" s="13">
        <f t="shared" si="7"/>
        <v>12532.699999999999</v>
      </c>
      <c r="T14" s="13">
        <f t="shared" si="8"/>
        <v>33886.299999999996</v>
      </c>
      <c r="U14" s="14"/>
    </row>
    <row r="15" spans="1:21">
      <c r="A15" s="6">
        <v>8</v>
      </c>
      <c r="B15" s="43" t="s">
        <v>29</v>
      </c>
      <c r="C15" s="7">
        <v>2013</v>
      </c>
      <c r="D15" s="24">
        <v>485</v>
      </c>
      <c r="E15" s="24">
        <v>1528</v>
      </c>
      <c r="F15" s="24">
        <v>0</v>
      </c>
      <c r="G15" s="44">
        <v>165</v>
      </c>
      <c r="H15" s="7">
        <v>170</v>
      </c>
      <c r="I15" s="7">
        <v>204</v>
      </c>
      <c r="J15" s="45">
        <v>24.38</v>
      </c>
      <c r="K15" s="45">
        <v>65.92</v>
      </c>
      <c r="L15" s="46">
        <f t="shared" si="0"/>
        <v>1951.1</v>
      </c>
      <c r="M15" s="11">
        <f t="shared" si="1"/>
        <v>5275.3</v>
      </c>
      <c r="N15" s="11">
        <f t="shared" si="2"/>
        <v>6333</v>
      </c>
      <c r="O15" s="11">
        <f t="shared" si="3"/>
        <v>17123.399999999998</v>
      </c>
      <c r="P15" s="11">
        <f t="shared" si="4"/>
        <v>0</v>
      </c>
      <c r="Q15" s="11">
        <f t="shared" si="5"/>
        <v>0</v>
      </c>
      <c r="R15" s="12">
        <f t="shared" si="6"/>
        <v>30682.799999999996</v>
      </c>
      <c r="S15" s="13">
        <f t="shared" si="7"/>
        <v>8284.1</v>
      </c>
      <c r="T15" s="13">
        <f t="shared" si="8"/>
        <v>22398.699999999997</v>
      </c>
      <c r="U15" s="14"/>
    </row>
    <row r="16" spans="1:21">
      <c r="A16" s="6">
        <v>9</v>
      </c>
      <c r="B16" s="43" t="s">
        <v>30</v>
      </c>
      <c r="C16" s="7">
        <v>718</v>
      </c>
      <c r="D16" s="24">
        <v>174</v>
      </c>
      <c r="E16" s="24">
        <v>544</v>
      </c>
      <c r="F16" s="24">
        <v>0</v>
      </c>
      <c r="G16" s="44">
        <v>165</v>
      </c>
      <c r="H16" s="7">
        <v>170</v>
      </c>
      <c r="I16" s="7">
        <v>204</v>
      </c>
      <c r="J16" s="45">
        <v>24.38</v>
      </c>
      <c r="K16" s="45">
        <v>65.92</v>
      </c>
      <c r="L16" s="46">
        <f t="shared" si="0"/>
        <v>700</v>
      </c>
      <c r="M16" s="11">
        <f t="shared" si="1"/>
        <v>1892.6</v>
      </c>
      <c r="N16" s="11">
        <f t="shared" si="2"/>
        <v>2254.6999999999998</v>
      </c>
      <c r="O16" s="11">
        <f t="shared" si="3"/>
        <v>6096.3</v>
      </c>
      <c r="P16" s="11">
        <f t="shared" si="4"/>
        <v>0</v>
      </c>
      <c r="Q16" s="11">
        <f t="shared" si="5"/>
        <v>0</v>
      </c>
      <c r="R16" s="12">
        <f t="shared" si="6"/>
        <v>10943.599999999999</v>
      </c>
      <c r="S16" s="13">
        <f t="shared" si="7"/>
        <v>2954.7</v>
      </c>
      <c r="T16" s="13">
        <f t="shared" si="8"/>
        <v>7988.9</v>
      </c>
      <c r="U16" s="14"/>
    </row>
    <row r="17" spans="1:21">
      <c r="A17" s="6">
        <v>10</v>
      </c>
      <c r="B17" s="43" t="s">
        <v>31</v>
      </c>
      <c r="C17" s="7">
        <v>1265</v>
      </c>
      <c r="D17" s="15">
        <v>300</v>
      </c>
      <c r="E17" s="15">
        <v>965</v>
      </c>
      <c r="F17" s="15">
        <v>0</v>
      </c>
      <c r="G17" s="44">
        <v>165</v>
      </c>
      <c r="H17" s="7">
        <v>170</v>
      </c>
      <c r="I17" s="7">
        <v>204</v>
      </c>
      <c r="J17" s="45">
        <v>24.38</v>
      </c>
      <c r="K17" s="45">
        <v>65.92</v>
      </c>
      <c r="L17" s="46">
        <f t="shared" si="0"/>
        <v>1206.8999999999999</v>
      </c>
      <c r="M17" s="11">
        <f t="shared" si="1"/>
        <v>3263.1</v>
      </c>
      <c r="N17" s="11">
        <f t="shared" si="2"/>
        <v>3999.6</v>
      </c>
      <c r="O17" s="11">
        <f t="shared" si="3"/>
        <v>10814.2</v>
      </c>
      <c r="P17" s="11">
        <f t="shared" si="4"/>
        <v>0</v>
      </c>
      <c r="Q17" s="11">
        <f t="shared" si="5"/>
        <v>0</v>
      </c>
      <c r="R17" s="12">
        <f t="shared" si="6"/>
        <v>19283.800000000003</v>
      </c>
      <c r="S17" s="13">
        <f t="shared" si="7"/>
        <v>5206.5</v>
      </c>
      <c r="T17" s="13">
        <f t="shared" si="8"/>
        <v>14077.300000000001</v>
      </c>
      <c r="U17" s="14"/>
    </row>
    <row r="18" spans="1:21">
      <c r="A18" s="6">
        <v>11</v>
      </c>
      <c r="B18" s="43" t="s">
        <v>32</v>
      </c>
      <c r="C18" s="7">
        <v>2270</v>
      </c>
      <c r="D18" s="25">
        <v>560</v>
      </c>
      <c r="E18" s="25">
        <v>1710</v>
      </c>
      <c r="F18" s="25">
        <v>0</v>
      </c>
      <c r="G18" s="44">
        <v>165</v>
      </c>
      <c r="H18" s="7">
        <v>170</v>
      </c>
      <c r="I18" s="7">
        <v>204</v>
      </c>
      <c r="J18" s="45">
        <v>24.38</v>
      </c>
      <c r="K18" s="45">
        <v>65.92</v>
      </c>
      <c r="L18" s="46">
        <f t="shared" si="0"/>
        <v>2252.7999999999997</v>
      </c>
      <c r="M18" s="11">
        <f t="shared" si="1"/>
        <v>6091.1</v>
      </c>
      <c r="N18" s="11">
        <f t="shared" si="2"/>
        <v>7087.3</v>
      </c>
      <c r="O18" s="11">
        <f t="shared" si="3"/>
        <v>19163</v>
      </c>
      <c r="P18" s="11">
        <f t="shared" si="4"/>
        <v>0</v>
      </c>
      <c r="Q18" s="11">
        <f t="shared" si="5"/>
        <v>0</v>
      </c>
      <c r="R18" s="12">
        <f t="shared" si="6"/>
        <v>34594.199999999997</v>
      </c>
      <c r="S18" s="13">
        <f t="shared" si="7"/>
        <v>9340.1</v>
      </c>
      <c r="T18" s="13">
        <f t="shared" si="8"/>
        <v>25254.1</v>
      </c>
      <c r="U18" s="14"/>
    </row>
    <row r="19" spans="1:21">
      <c r="A19" s="6">
        <v>12</v>
      </c>
      <c r="B19" s="43" t="s">
        <v>33</v>
      </c>
      <c r="C19" s="7">
        <v>382</v>
      </c>
      <c r="D19" s="15">
        <v>85</v>
      </c>
      <c r="E19" s="15">
        <v>297</v>
      </c>
      <c r="F19" s="15">
        <v>0</v>
      </c>
      <c r="G19" s="44">
        <v>165</v>
      </c>
      <c r="H19" s="7">
        <v>170</v>
      </c>
      <c r="I19" s="7">
        <v>204</v>
      </c>
      <c r="J19" s="45">
        <v>24.38</v>
      </c>
      <c r="K19" s="45">
        <v>65.92</v>
      </c>
      <c r="L19" s="46">
        <f t="shared" si="0"/>
        <v>342</v>
      </c>
      <c r="M19" s="11">
        <f t="shared" si="1"/>
        <v>924.6</v>
      </c>
      <c r="N19" s="11">
        <f t="shared" si="2"/>
        <v>1231</v>
      </c>
      <c r="O19" s="11">
        <f t="shared" si="3"/>
        <v>3328.4</v>
      </c>
      <c r="P19" s="11">
        <f t="shared" si="4"/>
        <v>0</v>
      </c>
      <c r="Q19" s="11">
        <f t="shared" si="5"/>
        <v>0</v>
      </c>
      <c r="R19" s="12">
        <f t="shared" si="6"/>
        <v>5826</v>
      </c>
      <c r="S19" s="13">
        <f t="shared" si="7"/>
        <v>1573</v>
      </c>
      <c r="T19" s="13">
        <f t="shared" si="8"/>
        <v>4253</v>
      </c>
      <c r="U19" s="14"/>
    </row>
    <row r="20" spans="1:21">
      <c r="A20" s="6">
        <v>13</v>
      </c>
      <c r="B20" s="43" t="s">
        <v>34</v>
      </c>
      <c r="C20" s="7">
        <v>1191</v>
      </c>
      <c r="D20" s="24">
        <v>255</v>
      </c>
      <c r="E20" s="24">
        <v>796</v>
      </c>
      <c r="F20" s="24">
        <v>140</v>
      </c>
      <c r="G20" s="44">
        <v>165</v>
      </c>
      <c r="H20" s="7">
        <v>170</v>
      </c>
      <c r="I20" s="7">
        <v>204</v>
      </c>
      <c r="J20" s="45">
        <v>24.38</v>
      </c>
      <c r="K20" s="45">
        <v>65.92</v>
      </c>
      <c r="L20" s="46">
        <f t="shared" si="0"/>
        <v>1025.8</v>
      </c>
      <c r="M20" s="11">
        <f t="shared" si="1"/>
        <v>2773.6</v>
      </c>
      <c r="N20" s="11">
        <f t="shared" si="2"/>
        <v>3299.2</v>
      </c>
      <c r="O20" s="11">
        <f t="shared" si="3"/>
        <v>8920.3000000000011</v>
      </c>
      <c r="P20" s="11">
        <f t="shared" si="4"/>
        <v>696.30000000000007</v>
      </c>
      <c r="Q20" s="11">
        <f t="shared" si="5"/>
        <v>1882.6999999999998</v>
      </c>
      <c r="R20" s="12">
        <f t="shared" si="6"/>
        <v>18597.900000000001</v>
      </c>
      <c r="S20" s="13">
        <f t="shared" si="7"/>
        <v>5021.3</v>
      </c>
      <c r="T20" s="13">
        <f t="shared" si="8"/>
        <v>13576.600000000002</v>
      </c>
      <c r="U20" s="14"/>
    </row>
    <row r="21" spans="1:21">
      <c r="A21" s="6">
        <v>14</v>
      </c>
      <c r="B21" s="43" t="s">
        <v>35</v>
      </c>
      <c r="C21" s="7">
        <v>2150</v>
      </c>
      <c r="D21" s="24">
        <v>486</v>
      </c>
      <c r="E21" s="24">
        <v>1664</v>
      </c>
      <c r="F21" s="24">
        <v>0</v>
      </c>
      <c r="G21" s="44">
        <v>165</v>
      </c>
      <c r="H21" s="7">
        <v>170</v>
      </c>
      <c r="I21" s="7">
        <v>204</v>
      </c>
      <c r="J21" s="45">
        <v>24.38</v>
      </c>
      <c r="K21" s="45">
        <v>65.92</v>
      </c>
      <c r="L21" s="46">
        <f t="shared" si="0"/>
        <v>1955.1</v>
      </c>
      <c r="M21" s="11">
        <f t="shared" si="1"/>
        <v>5286.2000000000007</v>
      </c>
      <c r="N21" s="11">
        <f t="shared" si="2"/>
        <v>6896.7000000000007</v>
      </c>
      <c r="O21" s="11">
        <f t="shared" si="3"/>
        <v>18647.5</v>
      </c>
      <c r="P21" s="11">
        <f t="shared" si="4"/>
        <v>0</v>
      </c>
      <c r="Q21" s="11">
        <f t="shared" si="5"/>
        <v>0</v>
      </c>
      <c r="R21" s="12">
        <f t="shared" si="6"/>
        <v>32785.5</v>
      </c>
      <c r="S21" s="13">
        <f t="shared" si="7"/>
        <v>8851.8000000000011</v>
      </c>
      <c r="T21" s="13">
        <f t="shared" si="8"/>
        <v>23933.7</v>
      </c>
      <c r="U21" s="14"/>
    </row>
    <row r="22" spans="1:21">
      <c r="A22" s="6">
        <v>15</v>
      </c>
      <c r="B22" s="43" t="s">
        <v>36</v>
      </c>
      <c r="C22" s="7">
        <v>1128</v>
      </c>
      <c r="D22" s="25">
        <v>277</v>
      </c>
      <c r="E22" s="25">
        <v>851</v>
      </c>
      <c r="F22" s="25">
        <v>0</v>
      </c>
      <c r="G22" s="44">
        <v>165</v>
      </c>
      <c r="H22" s="7">
        <v>170</v>
      </c>
      <c r="I22" s="7">
        <v>204</v>
      </c>
      <c r="J22" s="45">
        <v>24.38</v>
      </c>
      <c r="K22" s="45">
        <v>65.92</v>
      </c>
      <c r="L22" s="46">
        <f t="shared" si="0"/>
        <v>1114.3</v>
      </c>
      <c r="M22" s="11">
        <f t="shared" si="1"/>
        <v>3012.9</v>
      </c>
      <c r="N22" s="11">
        <f t="shared" si="2"/>
        <v>3527.1</v>
      </c>
      <c r="O22" s="11">
        <f t="shared" si="3"/>
        <v>9536.7000000000007</v>
      </c>
      <c r="P22" s="11">
        <f t="shared" si="4"/>
        <v>0</v>
      </c>
      <c r="Q22" s="11">
        <f t="shared" si="5"/>
        <v>0</v>
      </c>
      <c r="R22" s="12">
        <f t="shared" si="6"/>
        <v>17191</v>
      </c>
      <c r="S22" s="13">
        <f t="shared" si="7"/>
        <v>4641.3999999999996</v>
      </c>
      <c r="T22" s="13">
        <f t="shared" si="8"/>
        <v>12549.6</v>
      </c>
      <c r="U22" s="14"/>
    </row>
    <row r="23" spans="1:21">
      <c r="A23" s="6">
        <v>16</v>
      </c>
      <c r="B23" s="43" t="s">
        <v>37</v>
      </c>
      <c r="C23" s="7">
        <v>446</v>
      </c>
      <c r="D23" s="15">
        <v>99</v>
      </c>
      <c r="E23" s="15">
        <v>262</v>
      </c>
      <c r="F23" s="15">
        <v>85</v>
      </c>
      <c r="G23" s="44">
        <v>165</v>
      </c>
      <c r="H23" s="7">
        <v>170</v>
      </c>
      <c r="I23" s="7">
        <v>204</v>
      </c>
      <c r="J23" s="45">
        <v>24.38</v>
      </c>
      <c r="K23" s="45">
        <v>65.92</v>
      </c>
      <c r="L23" s="46">
        <f t="shared" si="0"/>
        <v>398.3</v>
      </c>
      <c r="M23" s="11">
        <f t="shared" si="1"/>
        <v>1076.8999999999999</v>
      </c>
      <c r="N23" s="11">
        <f t="shared" si="2"/>
        <v>1085.8999999999999</v>
      </c>
      <c r="O23" s="11">
        <f t="shared" si="3"/>
        <v>2936.1</v>
      </c>
      <c r="P23" s="11">
        <f t="shared" si="4"/>
        <v>422.8</v>
      </c>
      <c r="Q23" s="11">
        <f t="shared" si="5"/>
        <v>1143.0999999999999</v>
      </c>
      <c r="R23" s="12">
        <f t="shared" si="6"/>
        <v>7063.0999999999985</v>
      </c>
      <c r="S23" s="13">
        <f t="shared" si="7"/>
        <v>1906.9999999999998</v>
      </c>
      <c r="T23" s="13">
        <f t="shared" si="8"/>
        <v>5156.1000000000004</v>
      </c>
      <c r="U23" s="14"/>
    </row>
    <row r="24" spans="1:21">
      <c r="A24" s="6">
        <v>17</v>
      </c>
      <c r="B24" s="43" t="s">
        <v>38</v>
      </c>
      <c r="C24" s="7">
        <v>1175</v>
      </c>
      <c r="D24" s="15">
        <v>310</v>
      </c>
      <c r="E24" s="15">
        <v>760</v>
      </c>
      <c r="F24" s="15">
        <v>105</v>
      </c>
      <c r="G24" s="44">
        <v>165</v>
      </c>
      <c r="H24" s="7">
        <v>170</v>
      </c>
      <c r="I24" s="7">
        <v>204</v>
      </c>
      <c r="J24" s="45">
        <v>24.38</v>
      </c>
      <c r="K24" s="45">
        <v>65.92</v>
      </c>
      <c r="L24" s="46">
        <f t="shared" si="0"/>
        <v>1247.0999999999999</v>
      </c>
      <c r="M24" s="11">
        <f t="shared" si="1"/>
        <v>3371.9</v>
      </c>
      <c r="N24" s="11">
        <f t="shared" si="2"/>
        <v>3149.9</v>
      </c>
      <c r="O24" s="11">
        <f t="shared" si="3"/>
        <v>8516.9</v>
      </c>
      <c r="P24" s="11">
        <f t="shared" si="4"/>
        <v>522.30000000000007</v>
      </c>
      <c r="Q24" s="11">
        <f t="shared" si="5"/>
        <v>1412.1</v>
      </c>
      <c r="R24" s="12">
        <f t="shared" si="6"/>
        <v>18220.199999999997</v>
      </c>
      <c r="S24" s="13">
        <f t="shared" si="7"/>
        <v>4919.3</v>
      </c>
      <c r="T24" s="13">
        <f t="shared" si="8"/>
        <v>13300.9</v>
      </c>
      <c r="U24" s="14"/>
    </row>
    <row r="25" spans="1:21">
      <c r="A25" s="6">
        <v>18</v>
      </c>
      <c r="B25" s="43" t="s">
        <v>39</v>
      </c>
      <c r="C25" s="7">
        <v>2400</v>
      </c>
      <c r="D25" s="24">
        <v>612</v>
      </c>
      <c r="E25" s="24">
        <v>1788</v>
      </c>
      <c r="F25" s="24">
        <v>0</v>
      </c>
      <c r="G25" s="44">
        <v>165</v>
      </c>
      <c r="H25" s="7">
        <v>170</v>
      </c>
      <c r="I25" s="7">
        <v>204</v>
      </c>
      <c r="J25" s="45">
        <v>24.38</v>
      </c>
      <c r="K25" s="45">
        <v>65.92</v>
      </c>
      <c r="L25" s="46">
        <f t="shared" si="0"/>
        <v>2461.9</v>
      </c>
      <c r="M25" s="11">
        <f t="shared" si="1"/>
        <v>6656.7000000000007</v>
      </c>
      <c r="N25" s="11">
        <f t="shared" si="2"/>
        <v>7410.6</v>
      </c>
      <c r="O25" s="11">
        <f t="shared" si="3"/>
        <v>20037.099999999999</v>
      </c>
      <c r="P25" s="11">
        <f t="shared" si="4"/>
        <v>0</v>
      </c>
      <c r="Q25" s="11">
        <f t="shared" si="5"/>
        <v>0</v>
      </c>
      <c r="R25" s="12">
        <f t="shared" si="6"/>
        <v>36566.300000000003</v>
      </c>
      <c r="S25" s="13">
        <f t="shared" si="7"/>
        <v>9872.5</v>
      </c>
      <c r="T25" s="13">
        <f t="shared" si="8"/>
        <v>26693.8</v>
      </c>
      <c r="U25" s="14"/>
    </row>
    <row r="26" spans="1:21">
      <c r="A26" s="6">
        <v>19</v>
      </c>
      <c r="B26" s="43" t="s">
        <v>40</v>
      </c>
      <c r="C26" s="7">
        <v>10950</v>
      </c>
      <c r="D26" s="15">
        <v>2810</v>
      </c>
      <c r="E26" s="15">
        <v>8140</v>
      </c>
      <c r="F26" s="15">
        <v>0</v>
      </c>
      <c r="G26" s="44">
        <v>165</v>
      </c>
      <c r="H26" s="7">
        <v>170</v>
      </c>
      <c r="I26" s="7">
        <v>204</v>
      </c>
      <c r="J26" s="45">
        <v>24.38</v>
      </c>
      <c r="K26" s="45">
        <v>65.92</v>
      </c>
      <c r="L26" s="46">
        <f t="shared" si="0"/>
        <v>11303.800000000001</v>
      </c>
      <c r="M26" s="11">
        <f t="shared" si="1"/>
        <v>30563.899999999998</v>
      </c>
      <c r="N26" s="11">
        <f t="shared" si="2"/>
        <v>33737.1</v>
      </c>
      <c r="O26" s="11">
        <f t="shared" si="3"/>
        <v>91220.1</v>
      </c>
      <c r="P26" s="11">
        <f t="shared" si="4"/>
        <v>0</v>
      </c>
      <c r="Q26" s="11">
        <f t="shared" si="5"/>
        <v>0</v>
      </c>
      <c r="R26" s="12">
        <f t="shared" si="6"/>
        <v>166824.9</v>
      </c>
      <c r="S26" s="13">
        <f t="shared" si="7"/>
        <v>45040.9</v>
      </c>
      <c r="T26" s="13">
        <f t="shared" si="8"/>
        <v>121784</v>
      </c>
      <c r="U26" s="14"/>
    </row>
    <row r="27" spans="1:21">
      <c r="A27" s="6">
        <v>20</v>
      </c>
      <c r="B27" s="43" t="s">
        <v>41</v>
      </c>
      <c r="C27" s="7">
        <v>1618</v>
      </c>
      <c r="D27" s="24">
        <v>386</v>
      </c>
      <c r="E27" s="24">
        <v>1232</v>
      </c>
      <c r="F27" s="24">
        <v>0</v>
      </c>
      <c r="G27" s="44">
        <v>165</v>
      </c>
      <c r="H27" s="7">
        <v>170</v>
      </c>
      <c r="I27" s="7">
        <v>204</v>
      </c>
      <c r="J27" s="45">
        <v>24.38</v>
      </c>
      <c r="K27" s="45">
        <v>65.92</v>
      </c>
      <c r="L27" s="46">
        <f t="shared" si="0"/>
        <v>1552.8</v>
      </c>
      <c r="M27" s="11">
        <f t="shared" si="1"/>
        <v>4198.5</v>
      </c>
      <c r="N27" s="11">
        <f t="shared" si="2"/>
        <v>5106.2000000000007</v>
      </c>
      <c r="O27" s="11">
        <f t="shared" si="3"/>
        <v>13806.300000000001</v>
      </c>
      <c r="P27" s="11">
        <f t="shared" si="4"/>
        <v>0</v>
      </c>
      <c r="Q27" s="11">
        <f t="shared" si="5"/>
        <v>0</v>
      </c>
      <c r="R27" s="12">
        <f t="shared" si="6"/>
        <v>24663.800000000003</v>
      </c>
      <c r="S27" s="13">
        <f t="shared" si="7"/>
        <v>6659.0000000000009</v>
      </c>
      <c r="T27" s="13">
        <f t="shared" si="8"/>
        <v>18004.800000000003</v>
      </c>
      <c r="U27" s="14"/>
    </row>
    <row r="28" spans="1:21">
      <c r="A28" s="6">
        <v>21</v>
      </c>
      <c r="B28" s="43" t="s">
        <v>42</v>
      </c>
      <c r="C28" s="7">
        <v>279</v>
      </c>
      <c r="D28" s="15">
        <v>55</v>
      </c>
      <c r="E28" s="15">
        <v>224</v>
      </c>
      <c r="F28" s="15">
        <v>0</v>
      </c>
      <c r="G28" s="44">
        <v>165</v>
      </c>
      <c r="H28" s="7">
        <v>170</v>
      </c>
      <c r="I28" s="7">
        <v>204</v>
      </c>
      <c r="J28" s="45">
        <v>24.38</v>
      </c>
      <c r="K28" s="45">
        <v>65.92</v>
      </c>
      <c r="L28" s="46">
        <f t="shared" si="0"/>
        <v>221.29999999999998</v>
      </c>
      <c r="M28" s="11">
        <f t="shared" si="1"/>
        <v>598.30000000000007</v>
      </c>
      <c r="N28" s="11">
        <f t="shared" si="2"/>
        <v>928.4</v>
      </c>
      <c r="O28" s="11">
        <f t="shared" si="3"/>
        <v>2510.2999999999997</v>
      </c>
      <c r="P28" s="11">
        <f t="shared" si="4"/>
        <v>0</v>
      </c>
      <c r="Q28" s="11">
        <f t="shared" si="5"/>
        <v>0</v>
      </c>
      <c r="R28" s="12">
        <f t="shared" si="6"/>
        <v>4258.2999999999993</v>
      </c>
      <c r="S28" s="13">
        <f t="shared" si="7"/>
        <v>1149.7</v>
      </c>
      <c r="T28" s="13">
        <f t="shared" si="8"/>
        <v>3108.6</v>
      </c>
      <c r="U28" s="14"/>
    </row>
    <row r="29" spans="1:21">
      <c r="A29" s="6">
        <v>22</v>
      </c>
      <c r="B29" s="43" t="s">
        <v>43</v>
      </c>
      <c r="C29" s="7">
        <v>1365</v>
      </c>
      <c r="D29" s="24">
        <v>354</v>
      </c>
      <c r="E29" s="24">
        <v>1011</v>
      </c>
      <c r="F29" s="24">
        <v>0</v>
      </c>
      <c r="G29" s="44">
        <v>165</v>
      </c>
      <c r="H29" s="7">
        <v>170</v>
      </c>
      <c r="I29" s="7">
        <v>204</v>
      </c>
      <c r="J29" s="45">
        <v>24.38</v>
      </c>
      <c r="K29" s="45">
        <v>65.92</v>
      </c>
      <c r="L29" s="46">
        <f t="shared" si="0"/>
        <v>1424.1</v>
      </c>
      <c r="M29" s="11">
        <f t="shared" si="1"/>
        <v>3850.4</v>
      </c>
      <c r="N29" s="11">
        <f t="shared" si="2"/>
        <v>4190.2000000000007</v>
      </c>
      <c r="O29" s="11">
        <f t="shared" si="3"/>
        <v>11329.7</v>
      </c>
      <c r="P29" s="11">
        <f t="shared" si="4"/>
        <v>0</v>
      </c>
      <c r="Q29" s="11">
        <f t="shared" si="5"/>
        <v>0</v>
      </c>
      <c r="R29" s="12">
        <f t="shared" si="6"/>
        <v>20794.400000000001</v>
      </c>
      <c r="S29" s="13">
        <f t="shared" si="7"/>
        <v>5614.3000000000011</v>
      </c>
      <c r="T29" s="13">
        <f t="shared" si="8"/>
        <v>15180.1</v>
      </c>
      <c r="U29" s="14"/>
    </row>
    <row r="30" spans="1:21">
      <c r="A30" s="6">
        <v>23</v>
      </c>
      <c r="B30" s="43" t="s">
        <v>44</v>
      </c>
      <c r="C30" s="7">
        <v>1611</v>
      </c>
      <c r="D30" s="15">
        <v>362</v>
      </c>
      <c r="E30" s="15">
        <v>1226</v>
      </c>
      <c r="F30" s="15">
        <v>23</v>
      </c>
      <c r="G30" s="44">
        <v>165</v>
      </c>
      <c r="H30" s="7">
        <v>170</v>
      </c>
      <c r="I30" s="7">
        <v>204</v>
      </c>
      <c r="J30" s="45">
        <v>24.38</v>
      </c>
      <c r="K30" s="45">
        <v>65.92</v>
      </c>
      <c r="L30" s="46">
        <f t="shared" si="0"/>
        <v>1456.3</v>
      </c>
      <c r="M30" s="11">
        <f t="shared" si="1"/>
        <v>3937.5</v>
      </c>
      <c r="N30" s="11">
        <f t="shared" si="2"/>
        <v>5081.3</v>
      </c>
      <c r="O30" s="11">
        <f t="shared" si="3"/>
        <v>13739.1</v>
      </c>
      <c r="P30" s="11">
        <f t="shared" si="4"/>
        <v>114.39999999999999</v>
      </c>
      <c r="Q30" s="11">
        <f t="shared" si="5"/>
        <v>309.3</v>
      </c>
      <c r="R30" s="12">
        <f t="shared" si="6"/>
        <v>24637.9</v>
      </c>
      <c r="S30" s="13">
        <f t="shared" si="7"/>
        <v>6652</v>
      </c>
      <c r="T30" s="13">
        <f t="shared" si="8"/>
        <v>17985.899999999998</v>
      </c>
      <c r="U30" s="14"/>
    </row>
    <row r="31" spans="1:21">
      <c r="A31" s="6">
        <v>24</v>
      </c>
      <c r="B31" s="43" t="s">
        <v>45</v>
      </c>
      <c r="C31" s="7">
        <v>2592</v>
      </c>
      <c r="D31" s="16">
        <v>680</v>
      </c>
      <c r="E31" s="16">
        <v>1912</v>
      </c>
      <c r="F31" s="16">
        <v>0</v>
      </c>
      <c r="G31" s="44">
        <v>165</v>
      </c>
      <c r="H31" s="7">
        <v>170</v>
      </c>
      <c r="I31" s="7">
        <v>204</v>
      </c>
      <c r="J31" s="45">
        <v>24.38</v>
      </c>
      <c r="K31" s="45">
        <v>65.92</v>
      </c>
      <c r="L31" s="46">
        <f t="shared" si="0"/>
        <v>2735.5</v>
      </c>
      <c r="M31" s="11">
        <f t="shared" si="1"/>
        <v>7396.3</v>
      </c>
      <c r="N31" s="11">
        <f t="shared" si="2"/>
        <v>7924.5</v>
      </c>
      <c r="O31" s="11">
        <f t="shared" si="3"/>
        <v>21426.699999999997</v>
      </c>
      <c r="P31" s="11">
        <f t="shared" si="4"/>
        <v>0</v>
      </c>
      <c r="Q31" s="11">
        <f t="shared" si="5"/>
        <v>0</v>
      </c>
      <c r="R31" s="12">
        <f t="shared" si="6"/>
        <v>39483</v>
      </c>
      <c r="S31" s="13">
        <f t="shared" si="7"/>
        <v>10660</v>
      </c>
      <c r="T31" s="13">
        <f t="shared" si="8"/>
        <v>28822.999999999996</v>
      </c>
      <c r="U31" s="14"/>
    </row>
    <row r="32" spans="1:21">
      <c r="A32" s="6">
        <v>25</v>
      </c>
      <c r="B32" s="43" t="s">
        <v>66</v>
      </c>
      <c r="C32" s="7">
        <v>447</v>
      </c>
      <c r="D32" s="15">
        <v>94</v>
      </c>
      <c r="E32" s="15">
        <v>353</v>
      </c>
      <c r="F32" s="15">
        <v>0</v>
      </c>
      <c r="G32" s="44">
        <v>165</v>
      </c>
      <c r="H32" s="7">
        <v>170</v>
      </c>
      <c r="I32" s="7">
        <v>204</v>
      </c>
      <c r="J32" s="45">
        <v>24.38</v>
      </c>
      <c r="K32" s="45">
        <v>65.92</v>
      </c>
      <c r="L32" s="46">
        <f t="shared" si="0"/>
        <v>378.20000000000005</v>
      </c>
      <c r="M32" s="11">
        <f t="shared" si="1"/>
        <v>1022.5</v>
      </c>
      <c r="N32" s="11">
        <f t="shared" si="2"/>
        <v>1463.1</v>
      </c>
      <c r="O32" s="11">
        <f t="shared" si="3"/>
        <v>3955.9</v>
      </c>
      <c r="P32" s="11">
        <f t="shared" si="4"/>
        <v>0</v>
      </c>
      <c r="Q32" s="11">
        <f t="shared" si="5"/>
        <v>0</v>
      </c>
      <c r="R32" s="12">
        <f t="shared" si="6"/>
        <v>6819.7000000000007</v>
      </c>
      <c r="S32" s="13">
        <f t="shared" si="7"/>
        <v>1841.3</v>
      </c>
      <c r="T32" s="13">
        <f t="shared" si="8"/>
        <v>4978.3999999999996</v>
      </c>
      <c r="U32" s="14"/>
    </row>
    <row r="33" spans="1:21">
      <c r="A33" s="6">
        <v>26</v>
      </c>
      <c r="B33" s="43" t="s">
        <v>47</v>
      </c>
      <c r="C33" s="7">
        <v>464</v>
      </c>
      <c r="D33" s="24">
        <v>108</v>
      </c>
      <c r="E33" s="24">
        <v>262</v>
      </c>
      <c r="F33" s="24">
        <v>94</v>
      </c>
      <c r="G33" s="44">
        <v>165</v>
      </c>
      <c r="H33" s="7">
        <v>170</v>
      </c>
      <c r="I33" s="7">
        <v>204</v>
      </c>
      <c r="J33" s="45">
        <v>24.38</v>
      </c>
      <c r="K33" s="45">
        <v>65.92</v>
      </c>
      <c r="L33" s="46">
        <f t="shared" si="0"/>
        <v>434.5</v>
      </c>
      <c r="M33" s="11">
        <f t="shared" si="1"/>
        <v>1174.6999999999998</v>
      </c>
      <c r="N33" s="11">
        <f t="shared" si="2"/>
        <v>1085.8999999999999</v>
      </c>
      <c r="O33" s="11">
        <f t="shared" si="3"/>
        <v>2936.1</v>
      </c>
      <c r="P33" s="11">
        <f t="shared" si="4"/>
        <v>467.6</v>
      </c>
      <c r="Q33" s="11">
        <f t="shared" si="5"/>
        <v>1264.0999999999999</v>
      </c>
      <c r="R33" s="12">
        <f t="shared" si="6"/>
        <v>7362.9</v>
      </c>
      <c r="S33" s="13">
        <f t="shared" si="7"/>
        <v>1988</v>
      </c>
      <c r="T33" s="13">
        <f t="shared" si="8"/>
        <v>5374.9</v>
      </c>
      <c r="U33" s="14"/>
    </row>
    <row r="34" spans="1:21">
      <c r="A34" s="6">
        <v>27</v>
      </c>
      <c r="B34" s="43" t="s">
        <v>48</v>
      </c>
      <c r="C34" s="7">
        <v>996</v>
      </c>
      <c r="D34" s="24">
        <v>250</v>
      </c>
      <c r="E34" s="24">
        <v>5</v>
      </c>
      <c r="F34" s="24">
        <v>741</v>
      </c>
      <c r="G34" s="44">
        <v>165</v>
      </c>
      <c r="H34" s="7">
        <v>170</v>
      </c>
      <c r="I34" s="7">
        <v>204</v>
      </c>
      <c r="J34" s="45">
        <v>24.38</v>
      </c>
      <c r="K34" s="45">
        <v>65.92</v>
      </c>
      <c r="L34" s="46">
        <f t="shared" si="0"/>
        <v>1005.7</v>
      </c>
      <c r="M34" s="11">
        <f t="shared" si="1"/>
        <v>2719.2</v>
      </c>
      <c r="N34" s="11">
        <f t="shared" si="2"/>
        <v>20.8</v>
      </c>
      <c r="O34" s="11">
        <f t="shared" si="3"/>
        <v>56.1</v>
      </c>
      <c r="P34" s="11">
        <f t="shared" si="4"/>
        <v>3685.4</v>
      </c>
      <c r="Q34" s="11">
        <f t="shared" si="5"/>
        <v>9964.8000000000011</v>
      </c>
      <c r="R34" s="12">
        <f t="shared" si="6"/>
        <v>17452</v>
      </c>
      <c r="S34" s="13">
        <f t="shared" si="7"/>
        <v>4711.8999999999996</v>
      </c>
      <c r="T34" s="13">
        <f t="shared" si="8"/>
        <v>12740.1</v>
      </c>
      <c r="U34" s="14"/>
    </row>
    <row r="35" spans="1:21">
      <c r="A35" s="6">
        <v>28</v>
      </c>
      <c r="B35" s="43" t="s">
        <v>49</v>
      </c>
      <c r="C35" s="7">
        <v>2147</v>
      </c>
      <c r="D35" s="15">
        <v>515</v>
      </c>
      <c r="E35" s="15">
        <v>1632</v>
      </c>
      <c r="F35" s="15">
        <v>0</v>
      </c>
      <c r="G35" s="44">
        <v>165</v>
      </c>
      <c r="H35" s="7">
        <v>170</v>
      </c>
      <c r="I35" s="7">
        <v>204</v>
      </c>
      <c r="J35" s="45">
        <v>24.38</v>
      </c>
      <c r="K35" s="45">
        <v>65.92</v>
      </c>
      <c r="L35" s="46">
        <f t="shared" si="0"/>
        <v>2071.6999999999998</v>
      </c>
      <c r="M35" s="11">
        <f t="shared" si="1"/>
        <v>5601.6</v>
      </c>
      <c r="N35" s="11">
        <f t="shared" si="2"/>
        <v>6764</v>
      </c>
      <c r="O35" s="11">
        <f t="shared" si="3"/>
        <v>18288.899999999998</v>
      </c>
      <c r="P35" s="11">
        <f t="shared" si="4"/>
        <v>0</v>
      </c>
      <c r="Q35" s="11">
        <f t="shared" si="5"/>
        <v>0</v>
      </c>
      <c r="R35" s="12">
        <f t="shared" si="6"/>
        <v>32726.199999999997</v>
      </c>
      <c r="S35" s="13">
        <f t="shared" si="7"/>
        <v>8835.7000000000007</v>
      </c>
      <c r="T35" s="13">
        <f t="shared" si="8"/>
        <v>23890.5</v>
      </c>
      <c r="U35" s="14"/>
    </row>
    <row r="36" spans="1:21">
      <c r="A36" s="6">
        <v>29</v>
      </c>
      <c r="B36" s="43" t="s">
        <v>50</v>
      </c>
      <c r="C36" s="7">
        <v>577</v>
      </c>
      <c r="D36" s="24">
        <v>127</v>
      </c>
      <c r="E36" s="24">
        <v>450</v>
      </c>
      <c r="F36" s="24">
        <v>0</v>
      </c>
      <c r="G36" s="44">
        <v>165</v>
      </c>
      <c r="H36" s="7">
        <v>170</v>
      </c>
      <c r="I36" s="7">
        <v>204</v>
      </c>
      <c r="J36" s="45">
        <v>24.38</v>
      </c>
      <c r="K36" s="45">
        <v>65.92</v>
      </c>
      <c r="L36" s="46">
        <f t="shared" si="0"/>
        <v>510.90000000000003</v>
      </c>
      <c r="M36" s="11">
        <f t="shared" si="1"/>
        <v>1381.3999999999999</v>
      </c>
      <c r="N36" s="11">
        <f t="shared" si="2"/>
        <v>1865.1</v>
      </c>
      <c r="O36" s="11">
        <f t="shared" si="3"/>
        <v>5042.9000000000005</v>
      </c>
      <c r="P36" s="11">
        <f t="shared" si="4"/>
        <v>0</v>
      </c>
      <c r="Q36" s="11">
        <f t="shared" si="5"/>
        <v>0</v>
      </c>
      <c r="R36" s="12">
        <f t="shared" si="6"/>
        <v>8800.2999999999993</v>
      </c>
      <c r="S36" s="13">
        <f t="shared" si="7"/>
        <v>2376</v>
      </c>
      <c r="T36" s="13">
        <f t="shared" si="8"/>
        <v>6424.3</v>
      </c>
      <c r="U36" s="14"/>
    </row>
    <row r="37" spans="1:21">
      <c r="A37" s="6">
        <v>30</v>
      </c>
      <c r="B37" s="43" t="s">
        <v>51</v>
      </c>
      <c r="C37" s="7">
        <v>758</v>
      </c>
      <c r="D37" s="15">
        <v>164</v>
      </c>
      <c r="E37" s="15">
        <v>594</v>
      </c>
      <c r="F37" s="15">
        <v>0</v>
      </c>
      <c r="G37" s="44">
        <v>165</v>
      </c>
      <c r="H37" s="7">
        <v>170</v>
      </c>
      <c r="I37" s="7">
        <v>204</v>
      </c>
      <c r="J37" s="45">
        <v>24.38</v>
      </c>
      <c r="K37" s="45">
        <v>65.92</v>
      </c>
      <c r="L37" s="46">
        <f t="shared" si="0"/>
        <v>659.80000000000007</v>
      </c>
      <c r="M37" s="11">
        <f t="shared" si="1"/>
        <v>1783.8</v>
      </c>
      <c r="N37" s="11">
        <f t="shared" si="2"/>
        <v>2461.9</v>
      </c>
      <c r="O37" s="11">
        <f t="shared" si="3"/>
        <v>6656.7000000000007</v>
      </c>
      <c r="P37" s="11">
        <f t="shared" si="4"/>
        <v>0</v>
      </c>
      <c r="Q37" s="11">
        <f t="shared" si="5"/>
        <v>0</v>
      </c>
      <c r="R37" s="12">
        <f t="shared" si="6"/>
        <v>11562.2</v>
      </c>
      <c r="S37" s="13">
        <f t="shared" si="7"/>
        <v>3121.7000000000003</v>
      </c>
      <c r="T37" s="13">
        <f t="shared" si="8"/>
        <v>8440.5</v>
      </c>
      <c r="U37" s="14"/>
    </row>
    <row r="38" spans="1:21">
      <c r="A38" s="6">
        <v>31</v>
      </c>
      <c r="B38" s="43" t="s">
        <v>52</v>
      </c>
      <c r="C38" s="7">
        <v>5806</v>
      </c>
      <c r="D38" s="25">
        <v>1355</v>
      </c>
      <c r="E38" s="25">
        <v>4312</v>
      </c>
      <c r="F38" s="25">
        <v>139</v>
      </c>
      <c r="G38" s="44">
        <v>165</v>
      </c>
      <c r="H38" s="7">
        <v>170</v>
      </c>
      <c r="I38" s="7">
        <v>204</v>
      </c>
      <c r="J38" s="45">
        <v>24.38</v>
      </c>
      <c r="K38" s="45">
        <v>65.92</v>
      </c>
      <c r="L38" s="46">
        <f t="shared" si="0"/>
        <v>5450.8</v>
      </c>
      <c r="M38" s="11">
        <f t="shared" si="1"/>
        <v>14738.1</v>
      </c>
      <c r="N38" s="11">
        <f t="shared" si="2"/>
        <v>17871.599999999999</v>
      </c>
      <c r="O38" s="11">
        <f t="shared" si="3"/>
        <v>48322</v>
      </c>
      <c r="P38" s="11">
        <f t="shared" si="4"/>
        <v>691.4</v>
      </c>
      <c r="Q38" s="11">
        <f t="shared" si="5"/>
        <v>1869.3</v>
      </c>
      <c r="R38" s="12">
        <f t="shared" si="6"/>
        <v>88943.2</v>
      </c>
      <c r="S38" s="13">
        <f t="shared" si="7"/>
        <v>24013.8</v>
      </c>
      <c r="T38" s="13">
        <f t="shared" si="8"/>
        <v>64929.4</v>
      </c>
      <c r="U38" s="14"/>
    </row>
    <row r="39" spans="1:21">
      <c r="A39" s="6">
        <v>32</v>
      </c>
      <c r="B39" s="43" t="s">
        <v>53</v>
      </c>
      <c r="C39" s="7">
        <v>2871</v>
      </c>
      <c r="D39" s="24">
        <v>627</v>
      </c>
      <c r="E39" s="24">
        <v>2244</v>
      </c>
      <c r="F39" s="24">
        <v>0</v>
      </c>
      <c r="G39" s="44">
        <v>165</v>
      </c>
      <c r="H39" s="7">
        <v>170</v>
      </c>
      <c r="I39" s="7">
        <v>204</v>
      </c>
      <c r="J39" s="45">
        <v>24.38</v>
      </c>
      <c r="K39" s="45">
        <v>65.92</v>
      </c>
      <c r="L39" s="46">
        <f t="shared" si="0"/>
        <v>2522.2999999999997</v>
      </c>
      <c r="M39" s="11">
        <f t="shared" si="1"/>
        <v>6819.8</v>
      </c>
      <c r="N39" s="11">
        <f t="shared" si="2"/>
        <v>9300.5</v>
      </c>
      <c r="O39" s="11">
        <f t="shared" si="3"/>
        <v>25147.199999999997</v>
      </c>
      <c r="P39" s="11">
        <f t="shared" si="4"/>
        <v>0</v>
      </c>
      <c r="Q39" s="11">
        <f t="shared" si="5"/>
        <v>0</v>
      </c>
      <c r="R39" s="12">
        <f t="shared" si="6"/>
        <v>43789.799999999996</v>
      </c>
      <c r="S39" s="13">
        <f t="shared" si="7"/>
        <v>11822.8</v>
      </c>
      <c r="T39" s="13">
        <f t="shared" si="8"/>
        <v>31966.999999999996</v>
      </c>
      <c r="U39" s="14"/>
    </row>
    <row r="40" spans="1:21">
      <c r="A40" s="6">
        <v>33</v>
      </c>
      <c r="B40" s="43" t="s">
        <v>54</v>
      </c>
      <c r="C40" s="7">
        <v>1855</v>
      </c>
      <c r="D40" s="15">
        <v>450</v>
      </c>
      <c r="E40" s="15">
        <v>1405</v>
      </c>
      <c r="F40" s="15">
        <v>0</v>
      </c>
      <c r="G40" s="44">
        <v>165</v>
      </c>
      <c r="H40" s="7">
        <v>170</v>
      </c>
      <c r="I40" s="7">
        <v>204</v>
      </c>
      <c r="J40" s="45">
        <v>24.38</v>
      </c>
      <c r="K40" s="45">
        <v>65.92</v>
      </c>
      <c r="L40" s="46">
        <f t="shared" si="0"/>
        <v>1810.3</v>
      </c>
      <c r="M40" s="11">
        <f t="shared" si="1"/>
        <v>4894.6000000000004</v>
      </c>
      <c r="N40" s="11">
        <f t="shared" si="2"/>
        <v>5823.2000000000007</v>
      </c>
      <c r="O40" s="11">
        <f t="shared" si="3"/>
        <v>15745</v>
      </c>
      <c r="P40" s="11">
        <f t="shared" si="4"/>
        <v>0</v>
      </c>
      <c r="Q40" s="11">
        <f t="shared" si="5"/>
        <v>0</v>
      </c>
      <c r="R40" s="12">
        <f t="shared" si="6"/>
        <v>28273.100000000002</v>
      </c>
      <c r="S40" s="13">
        <f t="shared" si="7"/>
        <v>7633.5000000000009</v>
      </c>
      <c r="T40" s="13">
        <f t="shared" si="8"/>
        <v>20639.599999999999</v>
      </c>
      <c r="U40" s="14"/>
    </row>
    <row r="41" spans="1:21">
      <c r="A41" s="6">
        <v>34</v>
      </c>
      <c r="B41" s="43" t="s">
        <v>55</v>
      </c>
      <c r="C41" s="7">
        <v>1465</v>
      </c>
      <c r="D41" s="15">
        <v>329</v>
      </c>
      <c r="E41" s="15">
        <v>1136</v>
      </c>
      <c r="F41" s="15">
        <v>0</v>
      </c>
      <c r="G41" s="44">
        <v>165</v>
      </c>
      <c r="H41" s="7">
        <v>170</v>
      </c>
      <c r="I41" s="7">
        <v>204</v>
      </c>
      <c r="J41" s="45">
        <v>24.38</v>
      </c>
      <c r="K41" s="45">
        <v>65.92</v>
      </c>
      <c r="L41" s="46">
        <f t="shared" si="0"/>
        <v>1323.5</v>
      </c>
      <c r="M41" s="11">
        <f t="shared" si="1"/>
        <v>3578.5</v>
      </c>
      <c r="N41" s="11">
        <f t="shared" si="2"/>
        <v>4708.3</v>
      </c>
      <c r="O41" s="11">
        <f t="shared" si="3"/>
        <v>12730.5</v>
      </c>
      <c r="P41" s="11">
        <f t="shared" si="4"/>
        <v>0</v>
      </c>
      <c r="Q41" s="11">
        <f t="shared" si="5"/>
        <v>0</v>
      </c>
      <c r="R41" s="12">
        <f t="shared" si="6"/>
        <v>22340.799999999999</v>
      </c>
      <c r="S41" s="13">
        <f t="shared" si="7"/>
        <v>6031.8</v>
      </c>
      <c r="T41" s="13">
        <f t="shared" si="8"/>
        <v>16309</v>
      </c>
      <c r="U41" s="14"/>
    </row>
    <row r="42" spans="1:21">
      <c r="A42" s="6">
        <v>35</v>
      </c>
      <c r="B42" s="43" t="s">
        <v>56</v>
      </c>
      <c r="C42" s="15">
        <v>83351</v>
      </c>
      <c r="D42" s="15">
        <v>16811</v>
      </c>
      <c r="E42" s="15">
        <v>56742</v>
      </c>
      <c r="F42" s="15">
        <v>9798</v>
      </c>
      <c r="G42" s="44">
        <v>165</v>
      </c>
      <c r="H42" s="7">
        <v>170</v>
      </c>
      <c r="I42" s="7">
        <v>204</v>
      </c>
      <c r="J42" s="45">
        <v>24.38</v>
      </c>
      <c r="K42" s="45">
        <v>65.92</v>
      </c>
      <c r="L42" s="46">
        <f t="shared" si="0"/>
        <v>67625.700000000012</v>
      </c>
      <c r="M42" s="11">
        <f t="shared" si="1"/>
        <v>182849.9</v>
      </c>
      <c r="N42" s="11">
        <f>ROUNDUP(E42*H42*J42/1000,1)+8.2</f>
        <v>235181.1</v>
      </c>
      <c r="O42" s="11">
        <f>ROUNDUP(E42*H42*K42/1000,1)-61.7</f>
        <v>635811.9</v>
      </c>
      <c r="P42" s="11">
        <f t="shared" si="4"/>
        <v>48730.6</v>
      </c>
      <c r="Q42" s="11">
        <f t="shared" si="5"/>
        <v>131760.4</v>
      </c>
      <c r="R42" s="12">
        <f t="shared" si="6"/>
        <v>1301959.6000000001</v>
      </c>
      <c r="S42" s="13">
        <f t="shared" si="7"/>
        <v>351537.4</v>
      </c>
      <c r="T42" s="13">
        <f t="shared" si="8"/>
        <v>950422.20000000007</v>
      </c>
      <c r="U42" s="14"/>
    </row>
    <row r="43" spans="1:21" s="32" customFormat="1" ht="35.25" customHeight="1">
      <c r="A43" s="90" t="s">
        <v>57</v>
      </c>
      <c r="B43" s="90"/>
      <c r="C43" s="47">
        <f>SUM(C8:C42)</f>
        <v>142644</v>
      </c>
      <c r="D43" s="47">
        <f>SUM(D8:D42)</f>
        <v>31277</v>
      </c>
      <c r="E43" s="47">
        <f>SUM(E8:E42)</f>
        <v>100205</v>
      </c>
      <c r="F43" s="47">
        <f>SUM(F8:F42)</f>
        <v>11162</v>
      </c>
      <c r="G43" s="26"/>
      <c r="H43" s="26"/>
      <c r="I43" s="27"/>
      <c r="J43" s="28"/>
      <c r="K43" s="28"/>
      <c r="L43" s="30">
        <f>SUM(L8:L42)</f>
        <v>125819.90000000002</v>
      </c>
      <c r="M43" s="30"/>
      <c r="N43" s="30">
        <f>SUM(N8:N42)</f>
        <v>415319.3</v>
      </c>
      <c r="O43" s="30"/>
      <c r="P43" s="30"/>
      <c r="Q43" s="30">
        <f>SUM(Q8:Q42)</f>
        <v>150103.4</v>
      </c>
      <c r="R43" s="30">
        <f>SUM(R8:R42)</f>
        <v>2209830.1</v>
      </c>
      <c r="S43" s="31">
        <f>SUM(S8:S42)</f>
        <v>596654.1</v>
      </c>
      <c r="T43" s="31">
        <f>SUM(T8:T42)</f>
        <v>1613176</v>
      </c>
    </row>
    <row r="44" spans="1:21">
      <c r="A44" s="6"/>
      <c r="B44" s="33" t="s">
        <v>58</v>
      </c>
      <c r="C44" s="48">
        <f>D44+E44+F44</f>
        <v>253</v>
      </c>
      <c r="D44" s="48">
        <v>50</v>
      </c>
      <c r="E44" s="48">
        <v>203</v>
      </c>
      <c r="F44" s="48">
        <v>0</v>
      </c>
      <c r="G44" s="7">
        <v>165</v>
      </c>
      <c r="H44" s="7">
        <v>170</v>
      </c>
      <c r="I44" s="7">
        <v>204</v>
      </c>
      <c r="J44" s="45">
        <v>24.38</v>
      </c>
      <c r="K44" s="45">
        <v>65.92</v>
      </c>
      <c r="L44" s="46">
        <f>ROUNDUP(D44*G44*J44/1000,1)</f>
        <v>201.2</v>
      </c>
      <c r="M44" s="11">
        <f>ROUNDUP(D44*G44*K44/1000,1)</f>
        <v>543.9</v>
      </c>
      <c r="N44" s="11">
        <f>ROUNDUP(E44*H44*J44/1000,1)</f>
        <v>841.4</v>
      </c>
      <c r="O44" s="11">
        <f>ROUNDUP(E44*H44*K44/1000,1)</f>
        <v>2274.9</v>
      </c>
      <c r="P44" s="11">
        <f>ROUNDUP(F44*I44*J44/1000,1)</f>
        <v>0</v>
      </c>
      <c r="Q44" s="11">
        <f>ROUNDUP(F44*I44*K44/1000,1)</f>
        <v>0</v>
      </c>
      <c r="R44" s="12">
        <f>SUM(L44:Q44)</f>
        <v>3861.4</v>
      </c>
      <c r="S44" s="13">
        <f t="shared" ref="S44:T47" si="9">L44+N44+P44</f>
        <v>1042.5999999999999</v>
      </c>
      <c r="T44" s="13">
        <f t="shared" si="9"/>
        <v>2818.8</v>
      </c>
      <c r="U44" s="14"/>
    </row>
    <row r="45" spans="1:21">
      <c r="A45" s="6"/>
      <c r="B45" s="33" t="s">
        <v>59</v>
      </c>
      <c r="C45" s="48">
        <f>D45+E45+F45</f>
        <v>281</v>
      </c>
      <c r="D45" s="49">
        <v>61</v>
      </c>
      <c r="E45" s="49">
        <v>220</v>
      </c>
      <c r="F45" s="48">
        <v>0</v>
      </c>
      <c r="G45" s="7">
        <v>165</v>
      </c>
      <c r="H45" s="7">
        <v>170</v>
      </c>
      <c r="I45" s="7">
        <v>204</v>
      </c>
      <c r="J45" s="45">
        <v>24.38</v>
      </c>
      <c r="K45" s="45">
        <v>65.92</v>
      </c>
      <c r="L45" s="46">
        <f>ROUNDUP(D45*G45*J45/1000,1)</f>
        <v>245.4</v>
      </c>
      <c r="M45" s="11">
        <f>ROUNDUP(D45*G45*K45/1000,1)</f>
        <v>663.5</v>
      </c>
      <c r="N45" s="11">
        <f>ROUNDUP(E45*H45*J45/1000,1)</f>
        <v>911.9</v>
      </c>
      <c r="O45" s="11">
        <f>ROUNDUP(E45*H45*K45/1000,1)</f>
        <v>2465.5</v>
      </c>
      <c r="P45" s="11">
        <f>ROUNDUP(F45*I45*J45/1000,1)</f>
        <v>0</v>
      </c>
      <c r="Q45" s="11">
        <f>ROUNDUP(F45*I45*K45/1000,1)</f>
        <v>0</v>
      </c>
      <c r="R45" s="12">
        <f>SUM(L45:Q45)</f>
        <v>4286.3</v>
      </c>
      <c r="S45" s="13">
        <f t="shared" si="9"/>
        <v>1157.3</v>
      </c>
      <c r="T45" s="13">
        <f t="shared" si="9"/>
        <v>3129</v>
      </c>
      <c r="U45" s="14"/>
    </row>
    <row r="46" spans="1:21">
      <c r="A46" s="6"/>
      <c r="B46" s="34" t="s">
        <v>60</v>
      </c>
      <c r="C46" s="48">
        <f>D46+E46+F46</f>
        <v>68</v>
      </c>
      <c r="D46" s="49">
        <v>22</v>
      </c>
      <c r="E46" s="49">
        <v>46</v>
      </c>
      <c r="F46" s="48">
        <v>0</v>
      </c>
      <c r="G46" s="7">
        <v>165</v>
      </c>
      <c r="H46" s="7">
        <v>170</v>
      </c>
      <c r="I46" s="7">
        <v>204</v>
      </c>
      <c r="J46" s="45">
        <v>24.38</v>
      </c>
      <c r="K46" s="45">
        <v>65.92</v>
      </c>
      <c r="L46" s="46">
        <f>ROUNDUP(D46*G46*J46/1000,1)</f>
        <v>88.5</v>
      </c>
      <c r="M46" s="11">
        <f>ROUNDUP(D46*G46*K46/1000,1)</f>
        <v>239.29999999999998</v>
      </c>
      <c r="N46" s="11">
        <f>ROUNDUP(E46*H46*J46/1000,1)</f>
        <v>190.7</v>
      </c>
      <c r="O46" s="11">
        <f>ROUNDUP(E46*H46*K46/1000,1)</f>
        <v>515.5</v>
      </c>
      <c r="P46" s="11">
        <f>ROUNDUP(F46*I46*J46/1000,1)</f>
        <v>0</v>
      </c>
      <c r="Q46" s="11">
        <f>ROUNDUP(F46*I46*K46/1000,1)</f>
        <v>0</v>
      </c>
      <c r="R46" s="12">
        <f>SUM(L46:Q46)</f>
        <v>1034</v>
      </c>
      <c r="S46" s="13">
        <f t="shared" si="9"/>
        <v>279.2</v>
      </c>
      <c r="T46" s="13">
        <f t="shared" si="9"/>
        <v>754.8</v>
      </c>
      <c r="U46" s="14"/>
    </row>
    <row r="47" spans="1:21">
      <c r="A47" s="6"/>
      <c r="B47" s="34" t="s">
        <v>61</v>
      </c>
      <c r="C47" s="7">
        <v>55</v>
      </c>
      <c r="D47" s="7">
        <v>0</v>
      </c>
      <c r="E47" s="7">
        <v>55</v>
      </c>
      <c r="F47" s="7"/>
      <c r="G47" s="7">
        <v>165</v>
      </c>
      <c r="H47" s="7">
        <v>170</v>
      </c>
      <c r="I47" s="7">
        <v>204</v>
      </c>
      <c r="J47" s="45">
        <v>24.38</v>
      </c>
      <c r="K47" s="45">
        <v>65.92</v>
      </c>
      <c r="L47" s="46">
        <f>ROUNDUP(D47*G47*J47/1000,1)</f>
        <v>0</v>
      </c>
      <c r="M47" s="11">
        <f>ROUNDUP(D47*G47*K47/1000,1)</f>
        <v>0</v>
      </c>
      <c r="N47" s="11">
        <f>ROUNDUP(E47*H47*J47/1000,1)</f>
        <v>228</v>
      </c>
      <c r="O47" s="11">
        <f>ROUNDUP(E47*H47*K47/1000,1)</f>
        <v>616.4</v>
      </c>
      <c r="P47" s="11">
        <f>ROUNDUP(F47*I47*J47/1000,1)</f>
        <v>0</v>
      </c>
      <c r="Q47" s="11">
        <f>ROUNDUP(F47*I47*K47/1000,1)</f>
        <v>0</v>
      </c>
      <c r="R47" s="12">
        <f>SUM(L47:Q47)</f>
        <v>844.4</v>
      </c>
      <c r="S47" s="13">
        <f t="shared" si="9"/>
        <v>228</v>
      </c>
      <c r="T47" s="13">
        <f t="shared" si="9"/>
        <v>616.4</v>
      </c>
      <c r="U47" s="14"/>
    </row>
    <row r="48" spans="1:21" s="32" customFormat="1" ht="33.75" customHeight="1">
      <c r="A48" s="91" t="s">
        <v>62</v>
      </c>
      <c r="B48" s="91"/>
      <c r="C48" s="26">
        <f>C47+C45+C46+C44</f>
        <v>657</v>
      </c>
      <c r="D48" s="26">
        <f>D47+D45+D46+D44</f>
        <v>133</v>
      </c>
      <c r="E48" s="26">
        <f>E47+E45+E46+E44</f>
        <v>524</v>
      </c>
      <c r="F48" s="26">
        <f>F47+F45+F46+F44</f>
        <v>0</v>
      </c>
      <c r="G48" s="35"/>
      <c r="H48" s="35"/>
      <c r="I48" s="35"/>
      <c r="J48" s="35"/>
      <c r="K48" s="35"/>
      <c r="L48" s="30">
        <f>SUM(L44:L47)</f>
        <v>535.1</v>
      </c>
      <c r="M48" s="30"/>
      <c r="N48" s="30">
        <f>SUM(N44:N47)</f>
        <v>2172</v>
      </c>
      <c r="O48" s="30"/>
      <c r="P48" s="30"/>
      <c r="Q48" s="30">
        <f>SUM(Q44:Q47)</f>
        <v>0</v>
      </c>
      <c r="R48" s="30">
        <f>SUM(R44:R47)</f>
        <v>10026.1</v>
      </c>
      <c r="S48" s="31">
        <f>S44+S45+S46+S47</f>
        <v>2707.0999999999995</v>
      </c>
      <c r="T48" s="31">
        <f>T44+T45+T46+T47</f>
        <v>7319</v>
      </c>
    </row>
    <row r="49" spans="1:20">
      <c r="A49" s="92" t="s">
        <v>63</v>
      </c>
      <c r="B49" s="92"/>
      <c r="C49" s="38">
        <f>C48+C43</f>
        <v>143301</v>
      </c>
      <c r="D49" s="38">
        <f>D48+D43</f>
        <v>31410</v>
      </c>
      <c r="E49" s="38">
        <f>E48+E43</f>
        <v>100729</v>
      </c>
      <c r="F49" s="38">
        <f>F48+F43</f>
        <v>11162</v>
      </c>
      <c r="G49" s="37"/>
      <c r="H49" s="37"/>
      <c r="I49" s="37"/>
      <c r="J49" s="37"/>
      <c r="K49" s="37"/>
      <c r="L49" s="39">
        <f>L48+L43</f>
        <v>126355.00000000003</v>
      </c>
      <c r="M49" s="39"/>
      <c r="N49" s="39">
        <f>N48+N43</f>
        <v>417491.3</v>
      </c>
      <c r="O49" s="39"/>
      <c r="P49" s="39"/>
      <c r="Q49" s="39">
        <f>Q48+Q43</f>
        <v>150103.4</v>
      </c>
      <c r="R49" s="39">
        <f>R48+R43</f>
        <v>2219856.2000000002</v>
      </c>
      <c r="S49" s="39">
        <f>S48+S43</f>
        <v>599361.19999999995</v>
      </c>
      <c r="T49" s="39">
        <f>T48+T43</f>
        <v>1620495</v>
      </c>
    </row>
    <row r="51" spans="1:20" hidden="1">
      <c r="B51" s="2">
        <v>612</v>
      </c>
      <c r="C51" s="2">
        <f t="shared" ref="C51:I51" si="10">C44+C45+C46</f>
        <v>602</v>
      </c>
      <c r="D51" s="2">
        <f t="shared" si="10"/>
        <v>133</v>
      </c>
      <c r="E51" s="2">
        <f t="shared" si="10"/>
        <v>469</v>
      </c>
      <c r="F51" s="2">
        <f t="shared" si="10"/>
        <v>0</v>
      </c>
      <c r="G51" s="2">
        <f t="shared" si="10"/>
        <v>495</v>
      </c>
      <c r="H51" s="2">
        <f t="shared" si="10"/>
        <v>510</v>
      </c>
      <c r="I51" s="2">
        <f t="shared" si="10"/>
        <v>612</v>
      </c>
      <c r="J51" s="2"/>
      <c r="K51" s="2"/>
      <c r="L51" s="2">
        <f t="shared" ref="L51:T51" si="11">L44+L45+L46</f>
        <v>535.1</v>
      </c>
      <c r="M51" s="2">
        <f t="shared" si="11"/>
        <v>1446.7</v>
      </c>
      <c r="N51" s="2">
        <f t="shared" si="11"/>
        <v>1944</v>
      </c>
      <c r="O51" s="2">
        <f t="shared" si="11"/>
        <v>5255.9</v>
      </c>
      <c r="P51" s="2">
        <f t="shared" si="11"/>
        <v>0</v>
      </c>
      <c r="Q51" s="2">
        <f t="shared" si="11"/>
        <v>0</v>
      </c>
      <c r="R51" s="2">
        <f t="shared" si="11"/>
        <v>9181.7000000000007</v>
      </c>
      <c r="S51" s="40">
        <f t="shared" si="11"/>
        <v>2479.0999999999995</v>
      </c>
      <c r="T51" s="40">
        <f t="shared" si="11"/>
        <v>6702.6</v>
      </c>
    </row>
    <row r="52" spans="1:20" hidden="1">
      <c r="B52" s="1">
        <v>622</v>
      </c>
      <c r="C52" s="2">
        <f t="shared" ref="C52:I52" si="12">C47</f>
        <v>55</v>
      </c>
      <c r="D52" s="2">
        <f t="shared" si="12"/>
        <v>0</v>
      </c>
      <c r="E52" s="2">
        <f t="shared" si="12"/>
        <v>55</v>
      </c>
      <c r="F52" s="2">
        <f t="shared" si="12"/>
        <v>0</v>
      </c>
      <c r="G52" s="2">
        <f t="shared" si="12"/>
        <v>165</v>
      </c>
      <c r="H52" s="2">
        <f t="shared" si="12"/>
        <v>170</v>
      </c>
      <c r="I52" s="2">
        <f t="shared" si="12"/>
        <v>204</v>
      </c>
      <c r="J52" s="2"/>
      <c r="K52" s="2"/>
      <c r="L52" s="2">
        <f t="shared" ref="L52:T52" si="13">L47</f>
        <v>0</v>
      </c>
      <c r="M52" s="2">
        <f t="shared" si="13"/>
        <v>0</v>
      </c>
      <c r="N52" s="2">
        <f t="shared" si="13"/>
        <v>228</v>
      </c>
      <c r="O52" s="2">
        <f t="shared" si="13"/>
        <v>616.4</v>
      </c>
      <c r="P52" s="2">
        <f t="shared" si="13"/>
        <v>0</v>
      </c>
      <c r="Q52" s="2">
        <f t="shared" si="13"/>
        <v>0</v>
      </c>
      <c r="R52" s="2">
        <f t="shared" si="13"/>
        <v>844.4</v>
      </c>
      <c r="S52" s="40">
        <f t="shared" si="13"/>
        <v>228</v>
      </c>
      <c r="T52" s="40">
        <f t="shared" si="13"/>
        <v>616.4</v>
      </c>
    </row>
    <row r="55" spans="1:20" ht="48.75" customHeight="1">
      <c r="R55" s="50"/>
      <c r="S55" s="41"/>
      <c r="T55" s="41"/>
    </row>
    <row r="56" spans="1:20" ht="48.75" customHeight="1">
      <c r="T56" s="14"/>
    </row>
    <row r="57" spans="1:20">
      <c r="R57" s="14"/>
    </row>
    <row r="59" spans="1:20">
      <c r="F59" s="2"/>
      <c r="G59" s="2"/>
    </row>
  </sheetData>
  <mergeCells count="29">
    <mergeCell ref="A1:T1"/>
    <mergeCell ref="A2:T2"/>
    <mergeCell ref="A4:A7"/>
    <mergeCell ref="B4:B7"/>
    <mergeCell ref="C4:C7"/>
    <mergeCell ref="D4:F4"/>
    <mergeCell ref="G4:I4"/>
    <mergeCell ref="J4:K5"/>
    <mergeCell ref="L4:T4"/>
    <mergeCell ref="E5:F5"/>
    <mergeCell ref="H5:I5"/>
    <mergeCell ref="L5:M5"/>
    <mergeCell ref="N5:Q5"/>
    <mergeCell ref="R5:R7"/>
    <mergeCell ref="S5:T6"/>
    <mergeCell ref="D6:D7"/>
    <mergeCell ref="L6:M6"/>
    <mergeCell ref="N6:O6"/>
    <mergeCell ref="P6:Q6"/>
    <mergeCell ref="E6:E7"/>
    <mergeCell ref="F6:F7"/>
    <mergeCell ref="G6:G7"/>
    <mergeCell ref="H6:H7"/>
    <mergeCell ref="I6:I7"/>
    <mergeCell ref="A43:B43"/>
    <mergeCell ref="A48:B48"/>
    <mergeCell ref="A49:B49"/>
    <mergeCell ref="J6:J7"/>
    <mergeCell ref="K6:K7"/>
  </mergeCells>
  <pageMargins left="0.31496062992125984" right="0.31496062992125984" top="0.39370078740157483" bottom="0.15748031496062992" header="0.51181102362204722" footer="0.51181102362204722"/>
  <pageSetup paperSize="77" scale="48" orientation="landscape" useFirstPageNumber="1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58"/>
  <sheetViews>
    <sheetView tabSelected="1" view="pageBreakPreview" zoomScale="60" zoomScaleNormal="100" workbookViewId="0">
      <selection activeCell="R20" sqref="R20"/>
    </sheetView>
  </sheetViews>
  <sheetFormatPr defaultColWidth="9.140625" defaultRowHeight="15.75"/>
  <cols>
    <col min="1" max="1" width="5.5703125" style="1" customWidth="1"/>
    <col min="2" max="2" width="38.85546875" style="1" customWidth="1"/>
    <col min="3" max="3" width="9.140625" style="1" customWidth="1"/>
    <col min="4" max="4" width="9.28515625" style="1" customWidth="1"/>
    <col min="5" max="5" width="9.85546875" style="1" customWidth="1"/>
    <col min="6" max="6" width="9.5703125" style="1" customWidth="1"/>
    <col min="7" max="9" width="9.7109375" style="1" customWidth="1"/>
    <col min="10" max="10" width="11.28515625" style="1" customWidth="1"/>
    <col min="11" max="11" width="10.140625" style="1" customWidth="1"/>
    <col min="12" max="13" width="13" style="1" customWidth="1"/>
    <col min="14" max="14" width="12.140625" style="1" customWidth="1"/>
    <col min="15" max="15" width="13" style="1" customWidth="1"/>
    <col min="16" max="16" width="12" style="1" customWidth="1"/>
    <col min="17" max="17" width="12.140625" style="1" customWidth="1"/>
    <col min="18" max="18" width="15.85546875" style="1" customWidth="1"/>
    <col min="19" max="19" width="13.42578125" style="1" customWidth="1"/>
    <col min="20" max="20" width="15.140625" style="1" bestFit="1" customWidth="1"/>
    <col min="21" max="21" width="14.5703125" style="1" customWidth="1"/>
    <col min="22" max="16384" width="9.140625" style="1"/>
  </cols>
  <sheetData>
    <row r="1" spans="1:21" ht="37.5" customHeight="1">
      <c r="A1" s="97" t="s">
        <v>0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1">
      <c r="A2" s="98" t="s">
        <v>67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98"/>
      <c r="Q2" s="98"/>
      <c r="R2" s="98"/>
      <c r="S2" s="98"/>
      <c r="T2" s="98"/>
    </row>
    <row r="3" spans="1:21">
      <c r="A3" s="1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21" ht="33" customHeight="1">
      <c r="A4" s="93" t="s">
        <v>3</v>
      </c>
      <c r="B4" s="93" t="s">
        <v>4</v>
      </c>
      <c r="C4" s="96" t="s">
        <v>5</v>
      </c>
      <c r="D4" s="96" t="s">
        <v>6</v>
      </c>
      <c r="E4" s="96"/>
      <c r="F4" s="96"/>
      <c r="G4" s="99" t="s">
        <v>7</v>
      </c>
      <c r="H4" s="99"/>
      <c r="I4" s="99"/>
      <c r="J4" s="100" t="s">
        <v>8</v>
      </c>
      <c r="K4" s="100"/>
      <c r="L4" s="101" t="s">
        <v>68</v>
      </c>
      <c r="M4" s="101"/>
      <c r="N4" s="101"/>
      <c r="O4" s="101"/>
      <c r="P4" s="101"/>
      <c r="Q4" s="101"/>
      <c r="R4" s="101"/>
      <c r="S4" s="101"/>
      <c r="T4" s="101"/>
    </row>
    <row r="5" spans="1:21" ht="42" customHeight="1">
      <c r="A5" s="93"/>
      <c r="B5" s="93"/>
      <c r="C5" s="96"/>
      <c r="D5" s="4" t="s">
        <v>10</v>
      </c>
      <c r="E5" s="96" t="s">
        <v>11</v>
      </c>
      <c r="F5" s="96"/>
      <c r="G5" s="4" t="s">
        <v>10</v>
      </c>
      <c r="H5" s="96" t="s">
        <v>11</v>
      </c>
      <c r="I5" s="96"/>
      <c r="J5" s="100"/>
      <c r="K5" s="100"/>
      <c r="L5" s="100" t="s">
        <v>10</v>
      </c>
      <c r="M5" s="100"/>
      <c r="N5" s="109" t="s">
        <v>11</v>
      </c>
      <c r="O5" s="109"/>
      <c r="P5" s="109"/>
      <c r="Q5" s="109"/>
      <c r="R5" s="110" t="s">
        <v>12</v>
      </c>
      <c r="S5" s="93" t="s">
        <v>13</v>
      </c>
      <c r="T5" s="93"/>
    </row>
    <row r="6" spans="1:21" ht="42" customHeight="1">
      <c r="A6" s="93"/>
      <c r="B6" s="93"/>
      <c r="C6" s="96"/>
      <c r="D6" s="96" t="s">
        <v>14</v>
      </c>
      <c r="E6" s="96" t="s">
        <v>14</v>
      </c>
      <c r="F6" s="96" t="s">
        <v>15</v>
      </c>
      <c r="G6" s="96" t="s">
        <v>14</v>
      </c>
      <c r="H6" s="96" t="s">
        <v>14</v>
      </c>
      <c r="I6" s="96" t="s">
        <v>15</v>
      </c>
      <c r="J6" s="107" t="s">
        <v>16</v>
      </c>
      <c r="K6" s="107" t="s">
        <v>17</v>
      </c>
      <c r="L6" s="94" t="s">
        <v>18</v>
      </c>
      <c r="M6" s="94"/>
      <c r="N6" s="108" t="s">
        <v>14</v>
      </c>
      <c r="O6" s="108"/>
      <c r="P6" s="108" t="s">
        <v>15</v>
      </c>
      <c r="Q6" s="108"/>
      <c r="R6" s="110"/>
      <c r="S6" s="93"/>
      <c r="T6" s="93"/>
    </row>
    <row r="7" spans="1:21" ht="88.7" customHeight="1">
      <c r="A7" s="93"/>
      <c r="B7" s="93"/>
      <c r="C7" s="96"/>
      <c r="D7" s="96"/>
      <c r="E7" s="96"/>
      <c r="F7" s="96"/>
      <c r="G7" s="96"/>
      <c r="H7" s="96"/>
      <c r="I7" s="96"/>
      <c r="J7" s="107"/>
      <c r="K7" s="107"/>
      <c r="L7" s="3" t="s">
        <v>19</v>
      </c>
      <c r="M7" s="3" t="s">
        <v>20</v>
      </c>
      <c r="N7" s="3" t="s">
        <v>19</v>
      </c>
      <c r="O7" s="3" t="s">
        <v>20</v>
      </c>
      <c r="P7" s="3" t="s">
        <v>19</v>
      </c>
      <c r="Q7" s="3" t="s">
        <v>20</v>
      </c>
      <c r="R7" s="110"/>
      <c r="S7" s="3" t="s">
        <v>21</v>
      </c>
      <c r="T7" s="3" t="s">
        <v>20</v>
      </c>
    </row>
    <row r="8" spans="1:21">
      <c r="A8" s="6">
        <v>1</v>
      </c>
      <c r="B8" s="118" t="s">
        <v>22</v>
      </c>
      <c r="C8" s="7">
        <v>681</v>
      </c>
      <c r="D8" s="8">
        <v>175</v>
      </c>
      <c r="E8" s="8">
        <v>506</v>
      </c>
      <c r="F8" s="8">
        <v>0</v>
      </c>
      <c r="G8" s="7">
        <v>165</v>
      </c>
      <c r="H8" s="7">
        <v>170</v>
      </c>
      <c r="I8" s="51">
        <v>204</v>
      </c>
      <c r="J8" s="52">
        <v>27.23</v>
      </c>
      <c r="K8" s="17">
        <v>66.680000000000007</v>
      </c>
      <c r="L8" s="53">
        <f t="shared" ref="L8:L42" si="0">ROUNDUP(D8*G8*J8/1000,1)</f>
        <v>786.30000000000007</v>
      </c>
      <c r="M8" s="54">
        <f t="shared" ref="M8:M42" si="1">ROUNDUP(D8*G8*K8/1000,1)</f>
        <v>1925.3999999999999</v>
      </c>
      <c r="N8" s="54">
        <f t="shared" ref="N8:N41" si="2">ROUNDUP(E8*H8*J8/1000,1)</f>
        <v>2342.4</v>
      </c>
      <c r="O8" s="54">
        <f t="shared" ref="O8:O41" si="3">ROUNDUP(E8*H8*K8/1000,1)</f>
        <v>5735.9000000000005</v>
      </c>
      <c r="P8" s="54">
        <f t="shared" ref="P8:P42" si="4">ROUNDUP(F8*I8*J8/1000,1)</f>
        <v>0</v>
      </c>
      <c r="Q8" s="54">
        <f t="shared" ref="Q8:Q42" si="5">ROUNDUP(F8*I8*K8/1000,1)</f>
        <v>0</v>
      </c>
      <c r="R8" s="12">
        <f t="shared" ref="R8:R42" si="6">SUM(L8:Q8)</f>
        <v>10790</v>
      </c>
      <c r="S8" s="13">
        <f t="shared" ref="S8:S42" si="7">L8+N8+P8</f>
        <v>3128.7000000000003</v>
      </c>
      <c r="T8" s="13">
        <f t="shared" ref="T8:T42" si="8">M8+O8+Q8</f>
        <v>7661.3</v>
      </c>
      <c r="U8" s="14"/>
    </row>
    <row r="9" spans="1:21">
      <c r="A9" s="6">
        <v>2</v>
      </c>
      <c r="B9" s="118" t="s">
        <v>23</v>
      </c>
      <c r="C9" s="7">
        <v>1621</v>
      </c>
      <c r="D9" s="15">
        <v>401</v>
      </c>
      <c r="E9" s="15">
        <v>1197</v>
      </c>
      <c r="F9" s="16">
        <v>23</v>
      </c>
      <c r="G9" s="7">
        <v>165</v>
      </c>
      <c r="H9" s="7">
        <v>170</v>
      </c>
      <c r="I9" s="51">
        <v>204</v>
      </c>
      <c r="J9" s="52">
        <v>27.23</v>
      </c>
      <c r="K9" s="17">
        <v>66.680000000000007</v>
      </c>
      <c r="L9" s="53">
        <f t="shared" si="0"/>
        <v>1801.6999999999998</v>
      </c>
      <c r="M9" s="54">
        <f t="shared" si="1"/>
        <v>4411.9000000000005</v>
      </c>
      <c r="N9" s="54">
        <f t="shared" si="2"/>
        <v>5541.1</v>
      </c>
      <c r="O9" s="54">
        <f t="shared" si="3"/>
        <v>13568.800000000001</v>
      </c>
      <c r="P9" s="54">
        <f t="shared" si="4"/>
        <v>127.8</v>
      </c>
      <c r="Q9" s="54">
        <f t="shared" si="5"/>
        <v>312.90000000000003</v>
      </c>
      <c r="R9" s="12">
        <f t="shared" si="6"/>
        <v>25764.2</v>
      </c>
      <c r="S9" s="13">
        <f t="shared" si="7"/>
        <v>7470.6</v>
      </c>
      <c r="T9" s="13">
        <f t="shared" si="8"/>
        <v>18293.600000000002</v>
      </c>
      <c r="U9" s="14"/>
    </row>
    <row r="10" spans="1:21">
      <c r="A10" s="6">
        <v>3</v>
      </c>
      <c r="B10" s="118" t="s">
        <v>24</v>
      </c>
      <c r="C10" s="17">
        <v>1225</v>
      </c>
      <c r="D10" s="17">
        <v>295</v>
      </c>
      <c r="E10" s="17">
        <v>916</v>
      </c>
      <c r="F10" s="18">
        <v>14</v>
      </c>
      <c r="G10" s="7">
        <v>165</v>
      </c>
      <c r="H10" s="7">
        <v>170</v>
      </c>
      <c r="I10" s="51">
        <v>204</v>
      </c>
      <c r="J10" s="52">
        <v>27.23</v>
      </c>
      <c r="K10" s="17">
        <v>66.680000000000007</v>
      </c>
      <c r="L10" s="53">
        <f t="shared" si="0"/>
        <v>1325.5</v>
      </c>
      <c r="M10" s="54">
        <f t="shared" si="1"/>
        <v>3245.7</v>
      </c>
      <c r="N10" s="54">
        <f t="shared" si="2"/>
        <v>4240.3</v>
      </c>
      <c r="O10" s="54">
        <f t="shared" si="3"/>
        <v>10383.5</v>
      </c>
      <c r="P10" s="54">
        <f t="shared" si="4"/>
        <v>77.8</v>
      </c>
      <c r="Q10" s="54">
        <f t="shared" si="5"/>
        <v>190.5</v>
      </c>
      <c r="R10" s="12">
        <f t="shared" si="6"/>
        <v>19463.3</v>
      </c>
      <c r="S10" s="13">
        <f t="shared" si="7"/>
        <v>5643.6</v>
      </c>
      <c r="T10" s="13">
        <f t="shared" si="8"/>
        <v>13819.7</v>
      </c>
      <c r="U10" s="14"/>
    </row>
    <row r="11" spans="1:21">
      <c r="A11" s="6">
        <v>4</v>
      </c>
      <c r="B11" s="118" t="s">
        <v>25</v>
      </c>
      <c r="C11" s="7">
        <v>727</v>
      </c>
      <c r="D11" s="15">
        <v>172</v>
      </c>
      <c r="E11" s="15">
        <v>555</v>
      </c>
      <c r="F11" s="16"/>
      <c r="G11" s="7">
        <v>165</v>
      </c>
      <c r="H11" s="7">
        <v>170</v>
      </c>
      <c r="I11" s="51">
        <v>204</v>
      </c>
      <c r="J11" s="52">
        <v>27.23</v>
      </c>
      <c r="K11" s="17">
        <v>66.680000000000007</v>
      </c>
      <c r="L11" s="53">
        <f t="shared" si="0"/>
        <v>772.80000000000007</v>
      </c>
      <c r="M11" s="54">
        <f t="shared" si="1"/>
        <v>1892.3999999999999</v>
      </c>
      <c r="N11" s="54">
        <f t="shared" si="2"/>
        <v>2569.1999999999998</v>
      </c>
      <c r="O11" s="54">
        <f t="shared" si="3"/>
        <v>6291.3</v>
      </c>
      <c r="P11" s="54">
        <f t="shared" si="4"/>
        <v>0</v>
      </c>
      <c r="Q11" s="54">
        <f t="shared" si="5"/>
        <v>0</v>
      </c>
      <c r="R11" s="12">
        <f t="shared" si="6"/>
        <v>11525.7</v>
      </c>
      <c r="S11" s="13">
        <f t="shared" si="7"/>
        <v>3342</v>
      </c>
      <c r="T11" s="13">
        <f t="shared" si="8"/>
        <v>8183.7</v>
      </c>
      <c r="U11" s="14"/>
    </row>
    <row r="12" spans="1:21">
      <c r="A12" s="6">
        <v>5</v>
      </c>
      <c r="B12" s="118" t="s">
        <v>26</v>
      </c>
      <c r="C12" s="19">
        <v>636</v>
      </c>
      <c r="D12" s="20">
        <v>133</v>
      </c>
      <c r="E12" s="20">
        <v>503</v>
      </c>
      <c r="F12" s="19"/>
      <c r="G12" s="7">
        <v>165</v>
      </c>
      <c r="H12" s="7">
        <v>170</v>
      </c>
      <c r="I12" s="51">
        <v>204</v>
      </c>
      <c r="J12" s="52">
        <v>27.23</v>
      </c>
      <c r="K12" s="17">
        <v>66.680000000000007</v>
      </c>
      <c r="L12" s="53">
        <f t="shared" si="0"/>
        <v>597.6</v>
      </c>
      <c r="M12" s="54">
        <f t="shared" si="1"/>
        <v>1463.3</v>
      </c>
      <c r="N12" s="54">
        <f t="shared" si="2"/>
        <v>2328.5</v>
      </c>
      <c r="O12" s="54">
        <f t="shared" si="3"/>
        <v>5701.9000000000005</v>
      </c>
      <c r="P12" s="54">
        <f t="shared" si="4"/>
        <v>0</v>
      </c>
      <c r="Q12" s="54">
        <f t="shared" si="5"/>
        <v>0</v>
      </c>
      <c r="R12" s="12">
        <f t="shared" si="6"/>
        <v>10091.299999999999</v>
      </c>
      <c r="S12" s="13">
        <f t="shared" si="7"/>
        <v>2926.1</v>
      </c>
      <c r="T12" s="13">
        <f t="shared" si="8"/>
        <v>7165.2000000000007</v>
      </c>
      <c r="U12" s="14"/>
    </row>
    <row r="13" spans="1:21">
      <c r="A13" s="6">
        <v>6</v>
      </c>
      <c r="B13" s="118" t="s">
        <v>27</v>
      </c>
      <c r="C13" s="21">
        <v>414</v>
      </c>
      <c r="D13" s="21">
        <v>91</v>
      </c>
      <c r="E13" s="21">
        <v>323</v>
      </c>
      <c r="F13" s="21">
        <v>0</v>
      </c>
      <c r="G13" s="7">
        <v>165</v>
      </c>
      <c r="H13" s="7">
        <v>170</v>
      </c>
      <c r="I13" s="51">
        <v>204</v>
      </c>
      <c r="J13" s="52">
        <v>27.23</v>
      </c>
      <c r="K13" s="17">
        <v>66.680000000000007</v>
      </c>
      <c r="L13" s="53">
        <f t="shared" si="0"/>
        <v>408.90000000000003</v>
      </c>
      <c r="M13" s="54">
        <f t="shared" si="1"/>
        <v>1001.3000000000001</v>
      </c>
      <c r="N13" s="54">
        <f t="shared" si="2"/>
        <v>1495.1999999999998</v>
      </c>
      <c r="O13" s="54">
        <f t="shared" si="3"/>
        <v>3661.4</v>
      </c>
      <c r="P13" s="54">
        <f t="shared" si="4"/>
        <v>0</v>
      </c>
      <c r="Q13" s="54">
        <f t="shared" si="5"/>
        <v>0</v>
      </c>
      <c r="R13" s="12">
        <f t="shared" si="6"/>
        <v>6566.7999999999993</v>
      </c>
      <c r="S13" s="13">
        <f t="shared" si="7"/>
        <v>1904.1</v>
      </c>
      <c r="T13" s="13">
        <f t="shared" si="8"/>
        <v>4662.7</v>
      </c>
      <c r="U13" s="14"/>
    </row>
    <row r="14" spans="1:21">
      <c r="A14" s="6">
        <v>7</v>
      </c>
      <c r="B14" s="118" t="s">
        <v>28</v>
      </c>
      <c r="C14" s="22">
        <v>3050</v>
      </c>
      <c r="D14" s="23">
        <v>890</v>
      </c>
      <c r="E14" s="23">
        <v>2160</v>
      </c>
      <c r="F14" s="23"/>
      <c r="G14" s="7">
        <v>165</v>
      </c>
      <c r="H14" s="7">
        <v>170</v>
      </c>
      <c r="I14" s="51">
        <v>204</v>
      </c>
      <c r="J14" s="52">
        <v>27.23</v>
      </c>
      <c r="K14" s="17">
        <v>66.680000000000007</v>
      </c>
      <c r="L14" s="53">
        <f t="shared" si="0"/>
        <v>3998.7999999999997</v>
      </c>
      <c r="M14" s="54">
        <f t="shared" si="1"/>
        <v>9792</v>
      </c>
      <c r="N14" s="54">
        <f t="shared" si="2"/>
        <v>9998.9</v>
      </c>
      <c r="O14" s="54">
        <f t="shared" si="3"/>
        <v>24484.899999999998</v>
      </c>
      <c r="P14" s="54">
        <f t="shared" si="4"/>
        <v>0</v>
      </c>
      <c r="Q14" s="54">
        <f t="shared" si="5"/>
        <v>0</v>
      </c>
      <c r="R14" s="12">
        <f t="shared" si="6"/>
        <v>48274.599999999991</v>
      </c>
      <c r="S14" s="13">
        <f t="shared" si="7"/>
        <v>13997.699999999999</v>
      </c>
      <c r="T14" s="13">
        <f t="shared" si="8"/>
        <v>34276.899999999994</v>
      </c>
      <c r="U14" s="14"/>
    </row>
    <row r="15" spans="1:21">
      <c r="A15" s="6">
        <v>8</v>
      </c>
      <c r="B15" s="118" t="s">
        <v>29</v>
      </c>
      <c r="C15" s="7">
        <v>2013</v>
      </c>
      <c r="D15" s="24">
        <v>485</v>
      </c>
      <c r="E15" s="24">
        <v>1528</v>
      </c>
      <c r="F15" s="24"/>
      <c r="G15" s="7">
        <v>165</v>
      </c>
      <c r="H15" s="7">
        <v>170</v>
      </c>
      <c r="I15" s="51">
        <v>204</v>
      </c>
      <c r="J15" s="52">
        <v>27.23</v>
      </c>
      <c r="K15" s="17">
        <v>66.680000000000007</v>
      </c>
      <c r="L15" s="53">
        <f t="shared" si="0"/>
        <v>2179.1</v>
      </c>
      <c r="M15" s="54">
        <f t="shared" si="1"/>
        <v>5336.1</v>
      </c>
      <c r="N15" s="54">
        <f t="shared" si="2"/>
        <v>7073.3</v>
      </c>
      <c r="O15" s="54">
        <f t="shared" si="3"/>
        <v>17320.8</v>
      </c>
      <c r="P15" s="54">
        <f t="shared" si="4"/>
        <v>0</v>
      </c>
      <c r="Q15" s="54">
        <f t="shared" si="5"/>
        <v>0</v>
      </c>
      <c r="R15" s="12">
        <f t="shared" si="6"/>
        <v>31909.3</v>
      </c>
      <c r="S15" s="13">
        <f t="shared" si="7"/>
        <v>9252.4</v>
      </c>
      <c r="T15" s="13">
        <f t="shared" si="8"/>
        <v>22656.9</v>
      </c>
      <c r="U15" s="14"/>
    </row>
    <row r="16" spans="1:21">
      <c r="A16" s="6">
        <v>9</v>
      </c>
      <c r="B16" s="118" t="s">
        <v>30</v>
      </c>
      <c r="C16" s="7">
        <v>718</v>
      </c>
      <c r="D16" s="24">
        <v>174</v>
      </c>
      <c r="E16" s="24">
        <v>544</v>
      </c>
      <c r="F16" s="24">
        <v>0</v>
      </c>
      <c r="G16" s="7">
        <v>165</v>
      </c>
      <c r="H16" s="7">
        <v>170</v>
      </c>
      <c r="I16" s="51">
        <v>204</v>
      </c>
      <c r="J16" s="52">
        <v>27.23</v>
      </c>
      <c r="K16" s="17">
        <v>66.680000000000007</v>
      </c>
      <c r="L16" s="53">
        <f t="shared" si="0"/>
        <v>781.80000000000007</v>
      </c>
      <c r="M16" s="54">
        <f t="shared" si="1"/>
        <v>1914.3999999999999</v>
      </c>
      <c r="N16" s="54">
        <f t="shared" si="2"/>
        <v>2518.2999999999997</v>
      </c>
      <c r="O16" s="54">
        <f t="shared" si="3"/>
        <v>6166.6</v>
      </c>
      <c r="P16" s="54">
        <f t="shared" si="4"/>
        <v>0</v>
      </c>
      <c r="Q16" s="54">
        <f t="shared" si="5"/>
        <v>0</v>
      </c>
      <c r="R16" s="12">
        <f t="shared" si="6"/>
        <v>11381.1</v>
      </c>
      <c r="S16" s="13">
        <f t="shared" si="7"/>
        <v>3300.1</v>
      </c>
      <c r="T16" s="13">
        <f t="shared" si="8"/>
        <v>8081</v>
      </c>
      <c r="U16" s="14"/>
    </row>
    <row r="17" spans="1:21">
      <c r="A17" s="6">
        <v>10</v>
      </c>
      <c r="B17" s="118" t="s">
        <v>31</v>
      </c>
      <c r="C17" s="7">
        <v>1265</v>
      </c>
      <c r="D17" s="15">
        <v>300</v>
      </c>
      <c r="E17" s="15">
        <v>965</v>
      </c>
      <c r="F17" s="15"/>
      <c r="G17" s="7">
        <v>165</v>
      </c>
      <c r="H17" s="7">
        <v>170</v>
      </c>
      <c r="I17" s="51">
        <v>204</v>
      </c>
      <c r="J17" s="52">
        <v>27.23</v>
      </c>
      <c r="K17" s="17">
        <v>66.680000000000007</v>
      </c>
      <c r="L17" s="53">
        <f t="shared" si="0"/>
        <v>1347.8999999999999</v>
      </c>
      <c r="M17" s="54">
        <f t="shared" si="1"/>
        <v>3300.7</v>
      </c>
      <c r="N17" s="54">
        <f t="shared" si="2"/>
        <v>4467.1000000000004</v>
      </c>
      <c r="O17" s="54">
        <f t="shared" si="3"/>
        <v>10938.9</v>
      </c>
      <c r="P17" s="54">
        <f t="shared" si="4"/>
        <v>0</v>
      </c>
      <c r="Q17" s="54">
        <f t="shared" si="5"/>
        <v>0</v>
      </c>
      <c r="R17" s="12">
        <f t="shared" si="6"/>
        <v>20054.599999999999</v>
      </c>
      <c r="S17" s="13">
        <f t="shared" si="7"/>
        <v>5815</v>
      </c>
      <c r="T17" s="13">
        <f t="shared" si="8"/>
        <v>14239.599999999999</v>
      </c>
      <c r="U17" s="14"/>
    </row>
    <row r="18" spans="1:21">
      <c r="A18" s="6">
        <v>11</v>
      </c>
      <c r="B18" s="118" t="s">
        <v>32</v>
      </c>
      <c r="C18" s="7">
        <v>2215</v>
      </c>
      <c r="D18" s="25">
        <v>550</v>
      </c>
      <c r="E18" s="25">
        <v>1665</v>
      </c>
      <c r="F18" s="25"/>
      <c r="G18" s="7">
        <v>165</v>
      </c>
      <c r="H18" s="7">
        <v>170</v>
      </c>
      <c r="I18" s="51">
        <v>204</v>
      </c>
      <c r="J18" s="52">
        <v>27.23</v>
      </c>
      <c r="K18" s="17">
        <v>66.680000000000007</v>
      </c>
      <c r="L18" s="53">
        <f t="shared" si="0"/>
        <v>2471.1999999999998</v>
      </c>
      <c r="M18" s="54">
        <f t="shared" si="1"/>
        <v>6051.3</v>
      </c>
      <c r="N18" s="54">
        <f t="shared" si="2"/>
        <v>7707.5</v>
      </c>
      <c r="O18" s="54">
        <f t="shared" si="3"/>
        <v>18873.8</v>
      </c>
      <c r="P18" s="54">
        <f t="shared" si="4"/>
        <v>0</v>
      </c>
      <c r="Q18" s="54">
        <f t="shared" si="5"/>
        <v>0</v>
      </c>
      <c r="R18" s="12">
        <f t="shared" si="6"/>
        <v>35103.800000000003</v>
      </c>
      <c r="S18" s="13">
        <f t="shared" si="7"/>
        <v>10178.700000000001</v>
      </c>
      <c r="T18" s="13">
        <f t="shared" si="8"/>
        <v>24925.1</v>
      </c>
      <c r="U18" s="14"/>
    </row>
    <row r="19" spans="1:21">
      <c r="A19" s="6">
        <v>12</v>
      </c>
      <c r="B19" s="118" t="s">
        <v>33</v>
      </c>
      <c r="C19" s="7">
        <v>355</v>
      </c>
      <c r="D19" s="15">
        <v>85</v>
      </c>
      <c r="E19" s="15">
        <v>270</v>
      </c>
      <c r="F19" s="15">
        <v>0</v>
      </c>
      <c r="G19" s="7">
        <v>165</v>
      </c>
      <c r="H19" s="7">
        <v>170</v>
      </c>
      <c r="I19" s="51">
        <v>204</v>
      </c>
      <c r="J19" s="52">
        <v>27.23</v>
      </c>
      <c r="K19" s="17">
        <v>66.680000000000007</v>
      </c>
      <c r="L19" s="53">
        <f t="shared" si="0"/>
        <v>382</v>
      </c>
      <c r="M19" s="54">
        <f t="shared" si="1"/>
        <v>935.2</v>
      </c>
      <c r="N19" s="54">
        <f t="shared" si="2"/>
        <v>1249.8999999999999</v>
      </c>
      <c r="O19" s="54">
        <f t="shared" si="3"/>
        <v>3060.7</v>
      </c>
      <c r="P19" s="54">
        <f t="shared" si="4"/>
        <v>0</v>
      </c>
      <c r="Q19" s="54">
        <f t="shared" si="5"/>
        <v>0</v>
      </c>
      <c r="R19" s="12">
        <f t="shared" si="6"/>
        <v>5627.7999999999993</v>
      </c>
      <c r="S19" s="13">
        <f t="shared" si="7"/>
        <v>1631.8999999999999</v>
      </c>
      <c r="T19" s="13">
        <f t="shared" si="8"/>
        <v>3995.8999999999996</v>
      </c>
      <c r="U19" s="14"/>
    </row>
    <row r="20" spans="1:21">
      <c r="A20" s="6">
        <v>13</v>
      </c>
      <c r="B20" s="118" t="s">
        <v>34</v>
      </c>
      <c r="C20" s="7">
        <v>1191</v>
      </c>
      <c r="D20" s="24">
        <v>255</v>
      </c>
      <c r="E20" s="24">
        <v>796</v>
      </c>
      <c r="F20" s="24">
        <v>140</v>
      </c>
      <c r="G20" s="7">
        <v>165</v>
      </c>
      <c r="H20" s="7">
        <v>170</v>
      </c>
      <c r="I20" s="51">
        <v>204</v>
      </c>
      <c r="J20" s="52">
        <v>27.23</v>
      </c>
      <c r="K20" s="17">
        <v>66.680000000000007</v>
      </c>
      <c r="L20" s="53">
        <f t="shared" si="0"/>
        <v>1145.8</v>
      </c>
      <c r="M20" s="54">
        <f t="shared" si="1"/>
        <v>2805.6</v>
      </c>
      <c r="N20" s="54">
        <f t="shared" si="2"/>
        <v>3684.7999999999997</v>
      </c>
      <c r="O20" s="54">
        <f t="shared" si="3"/>
        <v>9023.2000000000007</v>
      </c>
      <c r="P20" s="54">
        <f t="shared" si="4"/>
        <v>777.7</v>
      </c>
      <c r="Q20" s="54">
        <f t="shared" si="5"/>
        <v>1904.3999999999999</v>
      </c>
      <c r="R20" s="12">
        <f t="shared" si="6"/>
        <v>19341.500000000004</v>
      </c>
      <c r="S20" s="13">
        <f t="shared" si="7"/>
        <v>5608.2999999999993</v>
      </c>
      <c r="T20" s="13">
        <f t="shared" si="8"/>
        <v>13733.2</v>
      </c>
      <c r="U20" s="14"/>
    </row>
    <row r="21" spans="1:21">
      <c r="A21" s="6">
        <v>14</v>
      </c>
      <c r="B21" s="118" t="s">
        <v>35</v>
      </c>
      <c r="C21" s="7">
        <v>2150</v>
      </c>
      <c r="D21" s="24">
        <v>486</v>
      </c>
      <c r="E21" s="24">
        <v>1664</v>
      </c>
      <c r="F21" s="24"/>
      <c r="G21" s="7">
        <v>165</v>
      </c>
      <c r="H21" s="7">
        <v>170</v>
      </c>
      <c r="I21" s="51">
        <v>204</v>
      </c>
      <c r="J21" s="52">
        <v>27.23</v>
      </c>
      <c r="K21" s="17">
        <v>66.680000000000007</v>
      </c>
      <c r="L21" s="53">
        <f t="shared" si="0"/>
        <v>2183.6</v>
      </c>
      <c r="M21" s="54">
        <f t="shared" si="1"/>
        <v>5347.1</v>
      </c>
      <c r="N21" s="54">
        <f t="shared" si="2"/>
        <v>7702.9000000000005</v>
      </c>
      <c r="O21" s="54">
        <f t="shared" si="3"/>
        <v>18862.5</v>
      </c>
      <c r="P21" s="54">
        <f t="shared" si="4"/>
        <v>0</v>
      </c>
      <c r="Q21" s="54">
        <f t="shared" si="5"/>
        <v>0</v>
      </c>
      <c r="R21" s="12">
        <f t="shared" si="6"/>
        <v>34096.100000000006</v>
      </c>
      <c r="S21" s="13">
        <f t="shared" si="7"/>
        <v>9886.5</v>
      </c>
      <c r="T21" s="13">
        <f t="shared" si="8"/>
        <v>24209.599999999999</v>
      </c>
      <c r="U21" s="14"/>
    </row>
    <row r="22" spans="1:21">
      <c r="A22" s="6">
        <v>15</v>
      </c>
      <c r="B22" s="118" t="s">
        <v>36</v>
      </c>
      <c r="C22" s="7">
        <v>1128</v>
      </c>
      <c r="D22" s="25">
        <v>277</v>
      </c>
      <c r="E22" s="25">
        <v>851</v>
      </c>
      <c r="F22" s="25">
        <v>0</v>
      </c>
      <c r="G22" s="7">
        <v>165</v>
      </c>
      <c r="H22" s="7">
        <v>170</v>
      </c>
      <c r="I22" s="51">
        <v>204</v>
      </c>
      <c r="J22" s="52">
        <v>27.23</v>
      </c>
      <c r="K22" s="17">
        <v>66.680000000000007</v>
      </c>
      <c r="L22" s="53">
        <f t="shared" si="0"/>
        <v>1244.5999999999999</v>
      </c>
      <c r="M22" s="54">
        <f t="shared" si="1"/>
        <v>3047.7</v>
      </c>
      <c r="N22" s="54">
        <f t="shared" si="2"/>
        <v>3939.4</v>
      </c>
      <c r="O22" s="54">
        <f t="shared" si="3"/>
        <v>9646.6</v>
      </c>
      <c r="P22" s="54">
        <f t="shared" si="4"/>
        <v>0</v>
      </c>
      <c r="Q22" s="54">
        <f t="shared" si="5"/>
        <v>0</v>
      </c>
      <c r="R22" s="12">
        <f t="shared" si="6"/>
        <v>17878.3</v>
      </c>
      <c r="S22" s="13">
        <f t="shared" si="7"/>
        <v>5184</v>
      </c>
      <c r="T22" s="13">
        <f t="shared" si="8"/>
        <v>12694.3</v>
      </c>
      <c r="U22" s="14"/>
    </row>
    <row r="23" spans="1:21">
      <c r="A23" s="6">
        <v>16</v>
      </c>
      <c r="B23" s="118" t="s">
        <v>37</v>
      </c>
      <c r="C23" s="7">
        <v>446</v>
      </c>
      <c r="D23" s="15">
        <v>99</v>
      </c>
      <c r="E23" s="15">
        <v>262</v>
      </c>
      <c r="F23" s="15">
        <v>85</v>
      </c>
      <c r="G23" s="7">
        <v>165</v>
      </c>
      <c r="H23" s="7">
        <v>170</v>
      </c>
      <c r="I23" s="51">
        <v>204</v>
      </c>
      <c r="J23" s="52">
        <v>27.23</v>
      </c>
      <c r="K23" s="17">
        <v>66.680000000000007</v>
      </c>
      <c r="L23" s="53">
        <f t="shared" si="0"/>
        <v>444.90000000000003</v>
      </c>
      <c r="M23" s="54">
        <f t="shared" si="1"/>
        <v>1089.3</v>
      </c>
      <c r="N23" s="54">
        <f t="shared" si="2"/>
        <v>1212.8999999999999</v>
      </c>
      <c r="O23" s="54">
        <f t="shared" si="3"/>
        <v>2970</v>
      </c>
      <c r="P23" s="54">
        <f t="shared" si="4"/>
        <v>472.20000000000005</v>
      </c>
      <c r="Q23" s="54">
        <f t="shared" si="5"/>
        <v>1156.3</v>
      </c>
      <c r="R23" s="12">
        <f t="shared" si="6"/>
        <v>7345.6</v>
      </c>
      <c r="S23" s="13">
        <f t="shared" si="7"/>
        <v>2130</v>
      </c>
      <c r="T23" s="13">
        <f t="shared" si="8"/>
        <v>5215.6000000000004</v>
      </c>
      <c r="U23" s="14"/>
    </row>
    <row r="24" spans="1:21">
      <c r="A24" s="6">
        <v>17</v>
      </c>
      <c r="B24" s="118" t="s">
        <v>38</v>
      </c>
      <c r="C24" s="7">
        <v>1175</v>
      </c>
      <c r="D24" s="15">
        <v>310</v>
      </c>
      <c r="E24" s="15">
        <v>760</v>
      </c>
      <c r="F24" s="15">
        <v>105</v>
      </c>
      <c r="G24" s="7">
        <v>165</v>
      </c>
      <c r="H24" s="7">
        <v>170</v>
      </c>
      <c r="I24" s="51">
        <v>204</v>
      </c>
      <c r="J24" s="52">
        <v>27.23</v>
      </c>
      <c r="K24" s="17">
        <v>66.680000000000007</v>
      </c>
      <c r="L24" s="53">
        <f t="shared" si="0"/>
        <v>1392.8999999999999</v>
      </c>
      <c r="M24" s="54">
        <f t="shared" si="1"/>
        <v>3410.7</v>
      </c>
      <c r="N24" s="54">
        <f t="shared" si="2"/>
        <v>3518.2</v>
      </c>
      <c r="O24" s="54">
        <f t="shared" si="3"/>
        <v>8615.1</v>
      </c>
      <c r="P24" s="54">
        <f t="shared" si="4"/>
        <v>583.30000000000007</v>
      </c>
      <c r="Q24" s="54">
        <f t="shared" si="5"/>
        <v>1428.3</v>
      </c>
      <c r="R24" s="12">
        <f t="shared" si="6"/>
        <v>18948.5</v>
      </c>
      <c r="S24" s="13">
        <f t="shared" si="7"/>
        <v>5494.4</v>
      </c>
      <c r="T24" s="13">
        <f t="shared" si="8"/>
        <v>13454.099999999999</v>
      </c>
      <c r="U24" s="14"/>
    </row>
    <row r="25" spans="1:21">
      <c r="A25" s="6">
        <v>18</v>
      </c>
      <c r="B25" s="118" t="s">
        <v>39</v>
      </c>
      <c r="C25" s="7">
        <v>2400</v>
      </c>
      <c r="D25" s="24">
        <v>612</v>
      </c>
      <c r="E25" s="24">
        <v>1788</v>
      </c>
      <c r="F25" s="24">
        <v>0</v>
      </c>
      <c r="G25" s="7">
        <v>165</v>
      </c>
      <c r="H25" s="7">
        <v>170</v>
      </c>
      <c r="I25" s="51">
        <v>204</v>
      </c>
      <c r="J25" s="52">
        <v>27.23</v>
      </c>
      <c r="K25" s="17">
        <v>66.680000000000007</v>
      </c>
      <c r="L25" s="53">
        <f t="shared" si="0"/>
        <v>2749.7</v>
      </c>
      <c r="M25" s="54">
        <f t="shared" si="1"/>
        <v>6733.4000000000005</v>
      </c>
      <c r="N25" s="54">
        <f t="shared" si="2"/>
        <v>8276.9</v>
      </c>
      <c r="O25" s="54">
        <f t="shared" si="3"/>
        <v>20268.099999999999</v>
      </c>
      <c r="P25" s="54">
        <f t="shared" si="4"/>
        <v>0</v>
      </c>
      <c r="Q25" s="54">
        <f t="shared" si="5"/>
        <v>0</v>
      </c>
      <c r="R25" s="12">
        <f t="shared" si="6"/>
        <v>38028.1</v>
      </c>
      <c r="S25" s="13">
        <f t="shared" si="7"/>
        <v>11026.599999999999</v>
      </c>
      <c r="T25" s="13">
        <f t="shared" si="8"/>
        <v>27001.5</v>
      </c>
      <c r="U25" s="14"/>
    </row>
    <row r="26" spans="1:21">
      <c r="A26" s="6">
        <v>19</v>
      </c>
      <c r="B26" s="118" t="s">
        <v>40</v>
      </c>
      <c r="C26" s="7">
        <v>10950</v>
      </c>
      <c r="D26" s="15">
        <v>2810</v>
      </c>
      <c r="E26" s="15">
        <v>8140</v>
      </c>
      <c r="F26" s="15"/>
      <c r="G26" s="7">
        <v>165</v>
      </c>
      <c r="H26" s="7">
        <v>170</v>
      </c>
      <c r="I26" s="51">
        <v>204</v>
      </c>
      <c r="J26" s="52">
        <v>27.23</v>
      </c>
      <c r="K26" s="17">
        <v>66.680000000000007</v>
      </c>
      <c r="L26" s="53">
        <f t="shared" si="0"/>
        <v>12625.2</v>
      </c>
      <c r="M26" s="54">
        <f t="shared" si="1"/>
        <v>30916.199999999997</v>
      </c>
      <c r="N26" s="54">
        <f t="shared" si="2"/>
        <v>37680.9</v>
      </c>
      <c r="O26" s="54">
        <f t="shared" si="3"/>
        <v>92271.8</v>
      </c>
      <c r="P26" s="54">
        <f t="shared" si="4"/>
        <v>0</v>
      </c>
      <c r="Q26" s="54">
        <f t="shared" si="5"/>
        <v>0</v>
      </c>
      <c r="R26" s="12">
        <f t="shared" si="6"/>
        <v>173494.09999999998</v>
      </c>
      <c r="S26" s="13">
        <f t="shared" si="7"/>
        <v>50306.100000000006</v>
      </c>
      <c r="T26" s="13">
        <f t="shared" si="8"/>
        <v>123188</v>
      </c>
      <c r="U26" s="14"/>
    </row>
    <row r="27" spans="1:21">
      <c r="A27" s="6">
        <v>20</v>
      </c>
      <c r="B27" s="118" t="s">
        <v>41</v>
      </c>
      <c r="C27" s="7">
        <v>1618</v>
      </c>
      <c r="D27" s="24">
        <v>386</v>
      </c>
      <c r="E27" s="24">
        <v>1232</v>
      </c>
      <c r="F27" s="24"/>
      <c r="G27" s="7">
        <v>165</v>
      </c>
      <c r="H27" s="7">
        <v>170</v>
      </c>
      <c r="I27" s="51">
        <v>204</v>
      </c>
      <c r="J27" s="52">
        <v>27.23</v>
      </c>
      <c r="K27" s="17">
        <v>66.680000000000007</v>
      </c>
      <c r="L27" s="53">
        <f t="shared" si="0"/>
        <v>1734.3</v>
      </c>
      <c r="M27" s="54">
        <f t="shared" si="1"/>
        <v>4246.9000000000005</v>
      </c>
      <c r="N27" s="54">
        <f t="shared" si="2"/>
        <v>5703.1</v>
      </c>
      <c r="O27" s="54">
        <f t="shared" si="3"/>
        <v>13965.5</v>
      </c>
      <c r="P27" s="54">
        <f t="shared" si="4"/>
        <v>0</v>
      </c>
      <c r="Q27" s="54">
        <f t="shared" si="5"/>
        <v>0</v>
      </c>
      <c r="R27" s="12">
        <f t="shared" si="6"/>
        <v>25649.800000000003</v>
      </c>
      <c r="S27" s="13">
        <f t="shared" si="7"/>
        <v>7437.4000000000005</v>
      </c>
      <c r="T27" s="13">
        <f t="shared" si="8"/>
        <v>18212.400000000001</v>
      </c>
      <c r="U27" s="14"/>
    </row>
    <row r="28" spans="1:21">
      <c r="A28" s="6">
        <v>21</v>
      </c>
      <c r="B28" s="118" t="s">
        <v>42</v>
      </c>
      <c r="C28" s="7">
        <v>279</v>
      </c>
      <c r="D28" s="15">
        <v>55</v>
      </c>
      <c r="E28" s="15">
        <v>224</v>
      </c>
      <c r="F28" s="15"/>
      <c r="G28" s="7">
        <v>165</v>
      </c>
      <c r="H28" s="7">
        <v>170</v>
      </c>
      <c r="I28" s="51">
        <v>204</v>
      </c>
      <c r="J28" s="52">
        <v>27.23</v>
      </c>
      <c r="K28" s="17">
        <v>66.680000000000007</v>
      </c>
      <c r="L28" s="53">
        <f t="shared" si="0"/>
        <v>247.2</v>
      </c>
      <c r="M28" s="54">
        <f t="shared" si="1"/>
        <v>605.20000000000005</v>
      </c>
      <c r="N28" s="54">
        <f t="shared" si="2"/>
        <v>1037</v>
      </c>
      <c r="O28" s="54">
        <f t="shared" si="3"/>
        <v>2539.1999999999998</v>
      </c>
      <c r="P28" s="54">
        <f t="shared" si="4"/>
        <v>0</v>
      </c>
      <c r="Q28" s="54">
        <f t="shared" si="5"/>
        <v>0</v>
      </c>
      <c r="R28" s="12">
        <f t="shared" si="6"/>
        <v>4428.6000000000004</v>
      </c>
      <c r="S28" s="13">
        <f t="shared" si="7"/>
        <v>1284.2</v>
      </c>
      <c r="T28" s="13">
        <f t="shared" si="8"/>
        <v>3144.3999999999996</v>
      </c>
      <c r="U28" s="14"/>
    </row>
    <row r="29" spans="1:21" ht="22.9" customHeight="1">
      <c r="A29" s="6">
        <v>22</v>
      </c>
      <c r="B29" s="118" t="s">
        <v>43</v>
      </c>
      <c r="C29" s="7">
        <v>1365</v>
      </c>
      <c r="D29" s="24">
        <v>354</v>
      </c>
      <c r="E29" s="24">
        <v>1011</v>
      </c>
      <c r="F29" s="24"/>
      <c r="G29" s="7">
        <v>165</v>
      </c>
      <c r="H29" s="7">
        <v>170</v>
      </c>
      <c r="I29" s="51">
        <v>204</v>
      </c>
      <c r="J29" s="52">
        <v>27.23</v>
      </c>
      <c r="K29" s="17">
        <v>66.680000000000007</v>
      </c>
      <c r="L29" s="53">
        <f t="shared" si="0"/>
        <v>1590.6</v>
      </c>
      <c r="M29" s="54">
        <f t="shared" si="1"/>
        <v>3894.7999999999997</v>
      </c>
      <c r="N29" s="54">
        <f t="shared" si="2"/>
        <v>4680.1000000000004</v>
      </c>
      <c r="O29" s="54">
        <f t="shared" si="3"/>
        <v>11460.300000000001</v>
      </c>
      <c r="P29" s="54">
        <f t="shared" si="4"/>
        <v>0</v>
      </c>
      <c r="Q29" s="54">
        <f t="shared" si="5"/>
        <v>0</v>
      </c>
      <c r="R29" s="12">
        <f t="shared" si="6"/>
        <v>21625.800000000003</v>
      </c>
      <c r="S29" s="13">
        <f t="shared" si="7"/>
        <v>6270.7000000000007</v>
      </c>
      <c r="T29" s="13">
        <f t="shared" si="8"/>
        <v>15355.1</v>
      </c>
      <c r="U29" s="14"/>
    </row>
    <row r="30" spans="1:21">
      <c r="A30" s="6">
        <v>23</v>
      </c>
      <c r="B30" s="118" t="s">
        <v>44</v>
      </c>
      <c r="C30" s="7">
        <v>1611</v>
      </c>
      <c r="D30" s="15">
        <v>362</v>
      </c>
      <c r="E30" s="15">
        <v>1226</v>
      </c>
      <c r="F30" s="15">
        <v>23</v>
      </c>
      <c r="G30" s="7">
        <v>165</v>
      </c>
      <c r="H30" s="7">
        <v>170</v>
      </c>
      <c r="I30" s="51">
        <v>204</v>
      </c>
      <c r="J30" s="52">
        <v>27.23</v>
      </c>
      <c r="K30" s="17">
        <v>66.680000000000007</v>
      </c>
      <c r="L30" s="53">
        <f t="shared" si="0"/>
        <v>1626.5</v>
      </c>
      <c r="M30" s="54">
        <f t="shared" si="1"/>
        <v>3982.7999999999997</v>
      </c>
      <c r="N30" s="54">
        <f t="shared" si="2"/>
        <v>5675.3</v>
      </c>
      <c r="O30" s="54">
        <f t="shared" si="3"/>
        <v>13897.5</v>
      </c>
      <c r="P30" s="54">
        <f t="shared" si="4"/>
        <v>127.8</v>
      </c>
      <c r="Q30" s="54">
        <f t="shared" si="5"/>
        <v>312.90000000000003</v>
      </c>
      <c r="R30" s="12">
        <f t="shared" si="6"/>
        <v>25622.799999999999</v>
      </c>
      <c r="S30" s="13">
        <f t="shared" si="7"/>
        <v>7429.6</v>
      </c>
      <c r="T30" s="13">
        <f t="shared" si="8"/>
        <v>18193.2</v>
      </c>
      <c r="U30" s="14"/>
    </row>
    <row r="31" spans="1:21">
      <c r="A31" s="6">
        <v>24</v>
      </c>
      <c r="B31" s="118" t="s">
        <v>45</v>
      </c>
      <c r="C31" s="7">
        <v>2592</v>
      </c>
      <c r="D31" s="16">
        <v>680</v>
      </c>
      <c r="E31" s="16">
        <v>1912</v>
      </c>
      <c r="F31" s="16">
        <v>0</v>
      </c>
      <c r="G31" s="7">
        <v>165</v>
      </c>
      <c r="H31" s="7">
        <v>170</v>
      </c>
      <c r="I31" s="51">
        <v>204</v>
      </c>
      <c r="J31" s="52">
        <v>27.23</v>
      </c>
      <c r="K31" s="17">
        <v>66.680000000000007</v>
      </c>
      <c r="L31" s="53">
        <f t="shared" si="0"/>
        <v>3055.2999999999997</v>
      </c>
      <c r="M31" s="54">
        <f t="shared" si="1"/>
        <v>7481.5</v>
      </c>
      <c r="N31" s="54">
        <f t="shared" si="2"/>
        <v>8850.9</v>
      </c>
      <c r="O31" s="54">
        <f t="shared" si="3"/>
        <v>21673.699999999997</v>
      </c>
      <c r="P31" s="54">
        <f t="shared" si="4"/>
        <v>0</v>
      </c>
      <c r="Q31" s="54">
        <f t="shared" si="5"/>
        <v>0</v>
      </c>
      <c r="R31" s="12">
        <f t="shared" si="6"/>
        <v>41061.399999999994</v>
      </c>
      <c r="S31" s="13">
        <f t="shared" si="7"/>
        <v>11906.199999999999</v>
      </c>
      <c r="T31" s="13">
        <f t="shared" si="8"/>
        <v>29155.199999999997</v>
      </c>
      <c r="U31" s="14"/>
    </row>
    <row r="32" spans="1:21">
      <c r="A32" s="6">
        <v>25</v>
      </c>
      <c r="B32" s="118" t="s">
        <v>66</v>
      </c>
      <c r="C32" s="7">
        <v>447</v>
      </c>
      <c r="D32" s="15">
        <v>94</v>
      </c>
      <c r="E32" s="15">
        <v>353</v>
      </c>
      <c r="F32" s="15"/>
      <c r="G32" s="7">
        <v>165</v>
      </c>
      <c r="H32" s="7">
        <v>170</v>
      </c>
      <c r="I32" s="51">
        <v>204</v>
      </c>
      <c r="J32" s="52">
        <v>27.23</v>
      </c>
      <c r="K32" s="17">
        <v>66.680000000000007</v>
      </c>
      <c r="L32" s="53">
        <f t="shared" si="0"/>
        <v>422.40000000000003</v>
      </c>
      <c r="M32" s="54">
        <f t="shared" si="1"/>
        <v>1034.3</v>
      </c>
      <c r="N32" s="54">
        <f t="shared" si="2"/>
        <v>1634.1</v>
      </c>
      <c r="O32" s="54">
        <f t="shared" si="3"/>
        <v>4001.5</v>
      </c>
      <c r="P32" s="54">
        <f t="shared" si="4"/>
        <v>0</v>
      </c>
      <c r="Q32" s="54">
        <f t="shared" si="5"/>
        <v>0</v>
      </c>
      <c r="R32" s="12">
        <f t="shared" si="6"/>
        <v>7092.3</v>
      </c>
      <c r="S32" s="13">
        <f t="shared" si="7"/>
        <v>2056.5</v>
      </c>
      <c r="T32" s="13">
        <f t="shared" si="8"/>
        <v>5035.8</v>
      </c>
      <c r="U32" s="14"/>
    </row>
    <row r="33" spans="1:21">
      <c r="A33" s="6">
        <v>26</v>
      </c>
      <c r="B33" s="118" t="s">
        <v>47</v>
      </c>
      <c r="C33" s="7">
        <v>464</v>
      </c>
      <c r="D33" s="24">
        <v>108</v>
      </c>
      <c r="E33" s="24">
        <v>262</v>
      </c>
      <c r="F33" s="24">
        <v>94</v>
      </c>
      <c r="G33" s="7">
        <v>165</v>
      </c>
      <c r="H33" s="7">
        <v>170</v>
      </c>
      <c r="I33" s="51">
        <v>204</v>
      </c>
      <c r="J33" s="52">
        <v>27.23</v>
      </c>
      <c r="K33" s="17">
        <v>66.680000000000007</v>
      </c>
      <c r="L33" s="53">
        <f t="shared" si="0"/>
        <v>485.3</v>
      </c>
      <c r="M33" s="54">
        <f t="shared" si="1"/>
        <v>1188.3</v>
      </c>
      <c r="N33" s="54">
        <f t="shared" si="2"/>
        <v>1212.8999999999999</v>
      </c>
      <c r="O33" s="54">
        <f t="shared" si="3"/>
        <v>2970</v>
      </c>
      <c r="P33" s="54">
        <f t="shared" si="4"/>
        <v>522.20000000000005</v>
      </c>
      <c r="Q33" s="54">
        <f t="shared" si="5"/>
        <v>1278.6999999999998</v>
      </c>
      <c r="R33" s="12">
        <f t="shared" si="6"/>
        <v>7657.4</v>
      </c>
      <c r="S33" s="13">
        <f t="shared" si="7"/>
        <v>2220.3999999999996</v>
      </c>
      <c r="T33" s="13">
        <f t="shared" si="8"/>
        <v>5437</v>
      </c>
      <c r="U33" s="14"/>
    </row>
    <row r="34" spans="1:21" ht="31.5">
      <c r="A34" s="6">
        <v>27</v>
      </c>
      <c r="B34" s="118" t="s">
        <v>69</v>
      </c>
      <c r="C34" s="7">
        <v>996</v>
      </c>
      <c r="D34" s="24">
        <v>250</v>
      </c>
      <c r="E34" s="24">
        <v>5</v>
      </c>
      <c r="F34" s="24">
        <v>741</v>
      </c>
      <c r="G34" s="7">
        <v>165</v>
      </c>
      <c r="H34" s="7">
        <v>170</v>
      </c>
      <c r="I34" s="51">
        <v>204</v>
      </c>
      <c r="J34" s="52">
        <v>27.23</v>
      </c>
      <c r="K34" s="17">
        <v>66.680000000000007</v>
      </c>
      <c r="L34" s="53">
        <f t="shared" si="0"/>
        <v>1123.3</v>
      </c>
      <c r="M34" s="54">
        <f t="shared" si="1"/>
        <v>2750.6</v>
      </c>
      <c r="N34" s="54">
        <f t="shared" si="2"/>
        <v>23.200000000000003</v>
      </c>
      <c r="O34" s="54">
        <f t="shared" si="3"/>
        <v>56.7</v>
      </c>
      <c r="P34" s="54">
        <f t="shared" si="4"/>
        <v>4116.2000000000007</v>
      </c>
      <c r="Q34" s="54">
        <f t="shared" si="5"/>
        <v>10079.700000000001</v>
      </c>
      <c r="R34" s="12">
        <f t="shared" si="6"/>
        <v>18149.7</v>
      </c>
      <c r="S34" s="13">
        <f t="shared" si="7"/>
        <v>5262.7000000000007</v>
      </c>
      <c r="T34" s="13">
        <f t="shared" si="8"/>
        <v>12887</v>
      </c>
      <c r="U34" s="14"/>
    </row>
    <row r="35" spans="1:21">
      <c r="A35" s="6">
        <v>28</v>
      </c>
      <c r="B35" s="118" t="s">
        <v>49</v>
      </c>
      <c r="C35" s="7">
        <v>2147</v>
      </c>
      <c r="D35" s="15">
        <v>515</v>
      </c>
      <c r="E35" s="15">
        <v>1632</v>
      </c>
      <c r="F35" s="15"/>
      <c r="G35" s="7">
        <v>165</v>
      </c>
      <c r="H35" s="7">
        <v>170</v>
      </c>
      <c r="I35" s="51">
        <v>204</v>
      </c>
      <c r="J35" s="52">
        <v>27.23</v>
      </c>
      <c r="K35" s="17">
        <v>66.680000000000007</v>
      </c>
      <c r="L35" s="53">
        <f t="shared" si="0"/>
        <v>2313.9</v>
      </c>
      <c r="M35" s="54">
        <f t="shared" si="1"/>
        <v>5666.2000000000007</v>
      </c>
      <c r="N35" s="54">
        <f t="shared" si="2"/>
        <v>7554.7000000000007</v>
      </c>
      <c r="O35" s="54">
        <f t="shared" si="3"/>
        <v>18499.699999999997</v>
      </c>
      <c r="P35" s="54">
        <f t="shared" si="4"/>
        <v>0</v>
      </c>
      <c r="Q35" s="54">
        <f t="shared" si="5"/>
        <v>0</v>
      </c>
      <c r="R35" s="12">
        <f t="shared" si="6"/>
        <v>34034.5</v>
      </c>
      <c r="S35" s="13">
        <f t="shared" si="7"/>
        <v>9868.6</v>
      </c>
      <c r="T35" s="13">
        <f t="shared" si="8"/>
        <v>24165.899999999998</v>
      </c>
      <c r="U35" s="14"/>
    </row>
    <row r="36" spans="1:21">
      <c r="A36" s="6">
        <v>29</v>
      </c>
      <c r="B36" s="118" t="s">
        <v>50</v>
      </c>
      <c r="C36" s="7">
        <v>577</v>
      </c>
      <c r="D36" s="24">
        <v>127</v>
      </c>
      <c r="E36" s="24">
        <v>450</v>
      </c>
      <c r="F36" s="24"/>
      <c r="G36" s="7">
        <v>165</v>
      </c>
      <c r="H36" s="7">
        <v>170</v>
      </c>
      <c r="I36" s="51">
        <v>204</v>
      </c>
      <c r="J36" s="52">
        <v>27.23</v>
      </c>
      <c r="K36" s="17">
        <v>66.680000000000007</v>
      </c>
      <c r="L36" s="53">
        <f t="shared" si="0"/>
        <v>570.70000000000005</v>
      </c>
      <c r="M36" s="54">
        <f t="shared" si="1"/>
        <v>1397.3</v>
      </c>
      <c r="N36" s="54">
        <f t="shared" si="2"/>
        <v>2083.1</v>
      </c>
      <c r="O36" s="54">
        <f t="shared" si="3"/>
        <v>5101.1000000000004</v>
      </c>
      <c r="P36" s="54">
        <f t="shared" si="4"/>
        <v>0</v>
      </c>
      <c r="Q36" s="54">
        <f t="shared" si="5"/>
        <v>0</v>
      </c>
      <c r="R36" s="12">
        <f t="shared" si="6"/>
        <v>9152.2000000000007</v>
      </c>
      <c r="S36" s="13">
        <f t="shared" si="7"/>
        <v>2653.8</v>
      </c>
      <c r="T36" s="13">
        <f t="shared" si="8"/>
        <v>6498.4000000000005</v>
      </c>
      <c r="U36" s="14"/>
    </row>
    <row r="37" spans="1:21">
      <c r="A37" s="6">
        <v>30</v>
      </c>
      <c r="B37" s="118" t="s">
        <v>51</v>
      </c>
      <c r="C37" s="7">
        <v>758</v>
      </c>
      <c r="D37" s="15">
        <v>164</v>
      </c>
      <c r="E37" s="15">
        <v>594</v>
      </c>
      <c r="F37" s="15"/>
      <c r="G37" s="7">
        <v>165</v>
      </c>
      <c r="H37" s="7">
        <v>170</v>
      </c>
      <c r="I37" s="51">
        <v>204</v>
      </c>
      <c r="J37" s="52">
        <v>27.23</v>
      </c>
      <c r="K37" s="17">
        <v>66.680000000000007</v>
      </c>
      <c r="L37" s="53">
        <f t="shared" si="0"/>
        <v>736.9</v>
      </c>
      <c r="M37" s="54">
        <f t="shared" si="1"/>
        <v>1804.3999999999999</v>
      </c>
      <c r="N37" s="54">
        <f t="shared" si="2"/>
        <v>2749.7</v>
      </c>
      <c r="O37" s="54">
        <f t="shared" si="3"/>
        <v>6733.4000000000005</v>
      </c>
      <c r="P37" s="54">
        <f t="shared" si="4"/>
        <v>0</v>
      </c>
      <c r="Q37" s="54">
        <f t="shared" si="5"/>
        <v>0</v>
      </c>
      <c r="R37" s="12">
        <f t="shared" si="6"/>
        <v>12024.400000000001</v>
      </c>
      <c r="S37" s="13">
        <f t="shared" si="7"/>
        <v>3486.6</v>
      </c>
      <c r="T37" s="13">
        <f t="shared" si="8"/>
        <v>8537.8000000000011</v>
      </c>
      <c r="U37" s="14"/>
    </row>
    <row r="38" spans="1:21">
      <c r="A38" s="6">
        <v>31</v>
      </c>
      <c r="B38" s="118" t="s">
        <v>52</v>
      </c>
      <c r="C38" s="7">
        <v>5806</v>
      </c>
      <c r="D38" s="25">
        <v>1355</v>
      </c>
      <c r="E38" s="25">
        <v>4312</v>
      </c>
      <c r="F38" s="25">
        <v>139</v>
      </c>
      <c r="G38" s="7">
        <v>165</v>
      </c>
      <c r="H38" s="7">
        <v>170</v>
      </c>
      <c r="I38" s="51">
        <v>204</v>
      </c>
      <c r="J38" s="52">
        <v>27.23</v>
      </c>
      <c r="K38" s="17">
        <v>66.680000000000007</v>
      </c>
      <c r="L38" s="53">
        <f t="shared" si="0"/>
        <v>6088</v>
      </c>
      <c r="M38" s="54">
        <f t="shared" si="1"/>
        <v>14908</v>
      </c>
      <c r="N38" s="54">
        <f t="shared" si="2"/>
        <v>19960.699999999997</v>
      </c>
      <c r="O38" s="54">
        <f t="shared" si="3"/>
        <v>48879.199999999997</v>
      </c>
      <c r="P38" s="54">
        <f t="shared" si="4"/>
        <v>772.2</v>
      </c>
      <c r="Q38" s="54">
        <f t="shared" si="5"/>
        <v>1890.8</v>
      </c>
      <c r="R38" s="12">
        <f t="shared" si="6"/>
        <v>92498.9</v>
      </c>
      <c r="S38" s="13">
        <f t="shared" si="7"/>
        <v>26820.899999999998</v>
      </c>
      <c r="T38" s="13">
        <f t="shared" si="8"/>
        <v>65678</v>
      </c>
      <c r="U38" s="14"/>
    </row>
    <row r="39" spans="1:21">
      <c r="A39" s="6">
        <v>32</v>
      </c>
      <c r="B39" s="118" t="s">
        <v>53</v>
      </c>
      <c r="C39" s="7">
        <v>2871</v>
      </c>
      <c r="D39" s="24">
        <v>627</v>
      </c>
      <c r="E39" s="24">
        <v>2244</v>
      </c>
      <c r="F39" s="24">
        <v>0</v>
      </c>
      <c r="G39" s="7">
        <v>165</v>
      </c>
      <c r="H39" s="7">
        <v>170</v>
      </c>
      <c r="I39" s="51">
        <v>204</v>
      </c>
      <c r="J39" s="52">
        <v>27.23</v>
      </c>
      <c r="K39" s="17">
        <v>66.680000000000007</v>
      </c>
      <c r="L39" s="53">
        <f t="shared" si="0"/>
        <v>2817.1</v>
      </c>
      <c r="M39" s="54">
        <f t="shared" si="1"/>
        <v>6898.4000000000005</v>
      </c>
      <c r="N39" s="54">
        <f t="shared" si="2"/>
        <v>10387.800000000001</v>
      </c>
      <c r="O39" s="54">
        <f t="shared" si="3"/>
        <v>25437.1</v>
      </c>
      <c r="P39" s="54">
        <f t="shared" si="4"/>
        <v>0</v>
      </c>
      <c r="Q39" s="54">
        <f t="shared" si="5"/>
        <v>0</v>
      </c>
      <c r="R39" s="12">
        <f t="shared" si="6"/>
        <v>45540.4</v>
      </c>
      <c r="S39" s="13">
        <f t="shared" si="7"/>
        <v>13204.900000000001</v>
      </c>
      <c r="T39" s="13">
        <f t="shared" si="8"/>
        <v>32335.5</v>
      </c>
      <c r="U39" s="14"/>
    </row>
    <row r="40" spans="1:21">
      <c r="A40" s="6">
        <v>33</v>
      </c>
      <c r="B40" s="118" t="s">
        <v>54</v>
      </c>
      <c r="C40" s="7">
        <v>1855</v>
      </c>
      <c r="D40" s="15">
        <v>450</v>
      </c>
      <c r="E40" s="15">
        <v>1405</v>
      </c>
      <c r="F40" s="15"/>
      <c r="G40" s="7">
        <v>165</v>
      </c>
      <c r="H40" s="7">
        <v>170</v>
      </c>
      <c r="I40" s="51">
        <v>204</v>
      </c>
      <c r="J40" s="52">
        <v>27.23</v>
      </c>
      <c r="K40" s="17">
        <v>66.680000000000007</v>
      </c>
      <c r="L40" s="53">
        <f t="shared" si="0"/>
        <v>2021.8999999999999</v>
      </c>
      <c r="M40" s="54">
        <f t="shared" si="1"/>
        <v>4951</v>
      </c>
      <c r="N40" s="54">
        <f t="shared" si="2"/>
        <v>6503.9000000000005</v>
      </c>
      <c r="O40" s="54">
        <f t="shared" si="3"/>
        <v>15926.6</v>
      </c>
      <c r="P40" s="54">
        <f t="shared" si="4"/>
        <v>0</v>
      </c>
      <c r="Q40" s="54">
        <f t="shared" si="5"/>
        <v>0</v>
      </c>
      <c r="R40" s="12">
        <f t="shared" si="6"/>
        <v>29403.4</v>
      </c>
      <c r="S40" s="13">
        <f t="shared" si="7"/>
        <v>8525.8000000000011</v>
      </c>
      <c r="T40" s="13">
        <f t="shared" si="8"/>
        <v>20877.599999999999</v>
      </c>
      <c r="U40" s="14"/>
    </row>
    <row r="41" spans="1:21">
      <c r="A41" s="6">
        <v>34</v>
      </c>
      <c r="B41" s="118" t="s">
        <v>55</v>
      </c>
      <c r="C41" s="7">
        <v>1465</v>
      </c>
      <c r="D41" s="15">
        <v>329</v>
      </c>
      <c r="E41" s="15">
        <v>1136</v>
      </c>
      <c r="F41" s="15">
        <v>0</v>
      </c>
      <c r="G41" s="7">
        <v>165</v>
      </c>
      <c r="H41" s="7">
        <v>170</v>
      </c>
      <c r="I41" s="51">
        <v>204</v>
      </c>
      <c r="J41" s="52">
        <v>27.23</v>
      </c>
      <c r="K41" s="17">
        <v>66.680000000000007</v>
      </c>
      <c r="L41" s="53">
        <f t="shared" si="0"/>
        <v>1478.1999999999998</v>
      </c>
      <c r="M41" s="54">
        <f t="shared" si="1"/>
        <v>3619.7999999999997</v>
      </c>
      <c r="N41" s="54">
        <f t="shared" si="2"/>
        <v>5258.7000000000007</v>
      </c>
      <c r="O41" s="54">
        <f t="shared" si="3"/>
        <v>12877.300000000001</v>
      </c>
      <c r="P41" s="54">
        <f t="shared" si="4"/>
        <v>0</v>
      </c>
      <c r="Q41" s="54">
        <f t="shared" si="5"/>
        <v>0</v>
      </c>
      <c r="R41" s="12">
        <f t="shared" si="6"/>
        <v>23234</v>
      </c>
      <c r="S41" s="13">
        <f t="shared" si="7"/>
        <v>6736.9000000000005</v>
      </c>
      <c r="T41" s="13">
        <f t="shared" si="8"/>
        <v>16497.100000000002</v>
      </c>
      <c r="U41" s="14"/>
    </row>
    <row r="42" spans="1:21">
      <c r="A42" s="6">
        <v>35</v>
      </c>
      <c r="B42" s="118" t="s">
        <v>56</v>
      </c>
      <c r="C42" s="24">
        <v>73333</v>
      </c>
      <c r="D42" s="24">
        <v>15021</v>
      </c>
      <c r="E42" s="24">
        <v>49342</v>
      </c>
      <c r="F42" s="24">
        <v>8970</v>
      </c>
      <c r="G42" s="7">
        <v>165</v>
      </c>
      <c r="H42" s="7">
        <v>170</v>
      </c>
      <c r="I42" s="51">
        <v>204</v>
      </c>
      <c r="J42" s="52">
        <v>27.23</v>
      </c>
      <c r="K42" s="17">
        <v>66.680000000000007</v>
      </c>
      <c r="L42" s="53">
        <f t="shared" si="0"/>
        <v>67488.700000000012</v>
      </c>
      <c r="M42" s="54">
        <f t="shared" si="1"/>
        <v>165264.1</v>
      </c>
      <c r="N42" s="54">
        <f>ROUNDUP(E42*H42*J42/1000,1)+88</f>
        <v>228497.1</v>
      </c>
      <c r="O42" s="54">
        <f>ROUNDUP(E42*H42*K42/1000,1)-85.1</f>
        <v>559236.1</v>
      </c>
      <c r="P42" s="54">
        <f t="shared" si="4"/>
        <v>49827.7</v>
      </c>
      <c r="Q42" s="54">
        <f t="shared" si="5"/>
        <v>122016.40000000001</v>
      </c>
      <c r="R42" s="12">
        <f t="shared" si="6"/>
        <v>1192330.0999999999</v>
      </c>
      <c r="S42" s="13">
        <f t="shared" si="7"/>
        <v>345813.50000000006</v>
      </c>
      <c r="T42" s="13">
        <f t="shared" si="8"/>
        <v>846516.6</v>
      </c>
      <c r="U42" s="14"/>
    </row>
    <row r="43" spans="1:21" s="60" customFormat="1" ht="35.25" customHeight="1">
      <c r="A43" s="90" t="s">
        <v>57</v>
      </c>
      <c r="B43" s="90"/>
      <c r="C43" s="55">
        <f>SUM(C8:C42)</f>
        <v>132544</v>
      </c>
      <c r="D43" s="55">
        <f>SUM(D8:D42)</f>
        <v>29477</v>
      </c>
      <c r="E43" s="55">
        <f>SUM(E8:E42)</f>
        <v>92733</v>
      </c>
      <c r="F43" s="55">
        <f>SUM(F8:F42)</f>
        <v>10334</v>
      </c>
      <c r="G43" s="55"/>
      <c r="H43" s="55"/>
      <c r="I43" s="56"/>
      <c r="J43" s="57"/>
      <c r="K43" s="58"/>
      <c r="L43" s="59">
        <f>SUM(L8:L42)</f>
        <v>132440.60000000003</v>
      </c>
      <c r="M43" s="59"/>
      <c r="N43" s="59">
        <f>SUM(N8:N42)</f>
        <v>429360</v>
      </c>
      <c r="O43" s="59"/>
      <c r="P43" s="59"/>
      <c r="Q43" s="59">
        <f>SUM(Q8:Q42)</f>
        <v>140570.90000000002</v>
      </c>
      <c r="R43" s="59">
        <f>SUM(R8:R42)</f>
        <v>2135190.4</v>
      </c>
      <c r="S43" s="31">
        <f>SUM(S8:S42)</f>
        <v>619205.50000000012</v>
      </c>
      <c r="T43" s="31">
        <f>SUM(T8:T42)</f>
        <v>1515984.9</v>
      </c>
    </row>
    <row r="44" spans="1:21">
      <c r="A44" s="6"/>
      <c r="B44" s="33" t="s">
        <v>58</v>
      </c>
      <c r="C44" s="61">
        <f>D44+E44+F44</f>
        <v>253</v>
      </c>
      <c r="D44" s="61">
        <v>50</v>
      </c>
      <c r="E44" s="61">
        <v>203</v>
      </c>
      <c r="F44" s="62">
        <v>0</v>
      </c>
      <c r="G44" s="7">
        <v>165</v>
      </c>
      <c r="H44" s="7">
        <v>170</v>
      </c>
      <c r="I44" s="7">
        <v>204</v>
      </c>
      <c r="J44" s="52">
        <v>27.23</v>
      </c>
      <c r="K44" s="17">
        <v>66.680000000000007</v>
      </c>
      <c r="L44" s="54">
        <f>ROUNDUP(D44*G44*J44/1000,1)</f>
        <v>224.7</v>
      </c>
      <c r="M44" s="54">
        <f>ROUNDUP(D44*G44*K44/1000,1)</f>
        <v>550.20000000000005</v>
      </c>
      <c r="N44" s="54">
        <f>ROUNDUP(E44*H44*J44/1000,1)</f>
        <v>939.80000000000007</v>
      </c>
      <c r="O44" s="54">
        <f>ROUNDUP(E44*H44*K44/1000,1)</f>
        <v>2301.1999999999998</v>
      </c>
      <c r="P44" s="54">
        <f>ROUNDUP(F44*I44*J44/1000,1)</f>
        <v>0</v>
      </c>
      <c r="Q44" s="54">
        <f>ROUNDUP(F44*I44*K44/1000,1)</f>
        <v>0</v>
      </c>
      <c r="R44" s="12">
        <f>SUM(L44:Q44)</f>
        <v>4015.9</v>
      </c>
      <c r="S44" s="13">
        <f t="shared" ref="S44:T47" si="9">L44+N44+P44</f>
        <v>1164.5</v>
      </c>
      <c r="T44" s="13">
        <f t="shared" si="9"/>
        <v>2851.3999999999996</v>
      </c>
      <c r="U44" s="14"/>
    </row>
    <row r="45" spans="1:21">
      <c r="A45" s="6"/>
      <c r="B45" s="33" t="s">
        <v>59</v>
      </c>
      <c r="C45" s="62">
        <f>D45+E45+F45</f>
        <v>281</v>
      </c>
      <c r="D45" s="63">
        <v>61</v>
      </c>
      <c r="E45" s="63">
        <v>220</v>
      </c>
      <c r="F45" s="62"/>
      <c r="G45" s="7">
        <v>165</v>
      </c>
      <c r="H45" s="7">
        <v>170</v>
      </c>
      <c r="I45" s="7">
        <v>204</v>
      </c>
      <c r="J45" s="52">
        <v>27.23</v>
      </c>
      <c r="K45" s="17">
        <v>66.680000000000007</v>
      </c>
      <c r="L45" s="54">
        <f>ROUNDUP(D45*G45*J45/1000,1)</f>
        <v>274.10000000000002</v>
      </c>
      <c r="M45" s="54">
        <f>ROUNDUP(D45*G45*K45/1000,1)</f>
        <v>671.2</v>
      </c>
      <c r="N45" s="54">
        <f>ROUNDUP(E45*H45*J45/1000,1)</f>
        <v>1018.5</v>
      </c>
      <c r="O45" s="54">
        <f>ROUNDUP(E45*H45*K45/1000,1)</f>
        <v>2493.9</v>
      </c>
      <c r="P45" s="54">
        <f>ROUNDUP(F45*I45*J45/1000,1)</f>
        <v>0</v>
      </c>
      <c r="Q45" s="54">
        <f>ROUNDUP(F45*I45*K45/1000,1)</f>
        <v>0</v>
      </c>
      <c r="R45" s="12">
        <f>SUM(L45:Q45)</f>
        <v>4457.7000000000007</v>
      </c>
      <c r="S45" s="13">
        <f t="shared" si="9"/>
        <v>1292.5999999999999</v>
      </c>
      <c r="T45" s="13">
        <f t="shared" si="9"/>
        <v>3165.1000000000004</v>
      </c>
      <c r="U45" s="14"/>
    </row>
    <row r="46" spans="1:21">
      <c r="A46" s="6"/>
      <c r="B46" s="34" t="s">
        <v>60</v>
      </c>
      <c r="C46" s="62">
        <f>D46+E46+F46</f>
        <v>68</v>
      </c>
      <c r="D46" s="63">
        <v>22</v>
      </c>
      <c r="E46" s="63">
        <v>46</v>
      </c>
      <c r="F46" s="62"/>
      <c r="G46" s="7">
        <v>165</v>
      </c>
      <c r="H46" s="7">
        <v>170</v>
      </c>
      <c r="I46" s="7">
        <v>204</v>
      </c>
      <c r="J46" s="52">
        <v>27.23</v>
      </c>
      <c r="K46" s="17">
        <v>66.680000000000007</v>
      </c>
      <c r="L46" s="54">
        <f>ROUNDUP(D46*G46*J46/1000,1)</f>
        <v>98.899999999999991</v>
      </c>
      <c r="M46" s="54">
        <f>ROUNDUP(D46*G46*K46/1000,1)</f>
        <v>242.1</v>
      </c>
      <c r="N46" s="54">
        <f>ROUNDUP(E46*H46*J46/1000,1)</f>
        <v>213</v>
      </c>
      <c r="O46" s="54">
        <f>ROUNDUP(E46*H46*K46/1000,1)</f>
        <v>521.5</v>
      </c>
      <c r="P46" s="54">
        <f>ROUNDUP(F46*I46*J46/1000,1)</f>
        <v>0</v>
      </c>
      <c r="Q46" s="54">
        <f>ROUNDUP(F46*I46*K46/1000,1)</f>
        <v>0</v>
      </c>
      <c r="R46" s="12">
        <f>SUM(L46:Q46)</f>
        <v>1075.5</v>
      </c>
      <c r="S46" s="13">
        <f t="shared" si="9"/>
        <v>311.89999999999998</v>
      </c>
      <c r="T46" s="13">
        <f t="shared" si="9"/>
        <v>763.6</v>
      </c>
      <c r="U46" s="14"/>
    </row>
    <row r="47" spans="1:21">
      <c r="A47" s="6"/>
      <c r="B47" s="34" t="s">
        <v>61</v>
      </c>
      <c r="C47" s="62">
        <f>D47+E47+F47</f>
        <v>55</v>
      </c>
      <c r="D47" s="64">
        <v>0</v>
      </c>
      <c r="E47" s="64">
        <v>55</v>
      </c>
      <c r="F47" s="64">
        <v>0</v>
      </c>
      <c r="G47" s="7">
        <v>165</v>
      </c>
      <c r="H47" s="7">
        <v>170</v>
      </c>
      <c r="I47" s="7">
        <v>204</v>
      </c>
      <c r="J47" s="52">
        <v>27.23</v>
      </c>
      <c r="K47" s="17">
        <v>66.680000000000007</v>
      </c>
      <c r="L47" s="54">
        <f>ROUNDUP(D47*G47*J47/1000,1)</f>
        <v>0</v>
      </c>
      <c r="M47" s="54">
        <f>ROUNDUP(D47*G47*K47/1000,1)</f>
        <v>0</v>
      </c>
      <c r="N47" s="54">
        <f>ROUNDUP(E47*H47*J47/1000,1)</f>
        <v>254.7</v>
      </c>
      <c r="O47" s="54">
        <f>ROUNDUP(E47*H47*K47/1000,1)</f>
        <v>623.5</v>
      </c>
      <c r="P47" s="54">
        <f>ROUNDUP(F47*I47*J47/1000,1)</f>
        <v>0</v>
      </c>
      <c r="Q47" s="54">
        <f>ROUNDUP(F47*I47*K47/1000,1)</f>
        <v>0</v>
      </c>
      <c r="R47" s="12">
        <f>SUM(L47:Q47)</f>
        <v>878.2</v>
      </c>
      <c r="S47" s="13">
        <f t="shared" si="9"/>
        <v>254.7</v>
      </c>
      <c r="T47" s="13">
        <f t="shared" si="9"/>
        <v>623.5</v>
      </c>
      <c r="U47" s="14"/>
    </row>
    <row r="48" spans="1:21" s="60" customFormat="1" ht="33.75" customHeight="1">
      <c r="A48" s="91" t="s">
        <v>62</v>
      </c>
      <c r="B48" s="91"/>
      <c r="C48" s="55">
        <f>C47+C45+C46+C44</f>
        <v>657</v>
      </c>
      <c r="D48" s="55">
        <f>D47+D45+D46+D44</f>
        <v>133</v>
      </c>
      <c r="E48" s="55">
        <f>E47+E45+E46+E44</f>
        <v>524</v>
      </c>
      <c r="F48" s="55">
        <f>F47+F45+F46+F44</f>
        <v>0</v>
      </c>
      <c r="G48" s="65"/>
      <c r="H48" s="65"/>
      <c r="I48" s="65"/>
      <c r="J48" s="65"/>
      <c r="K48" s="66"/>
      <c r="L48" s="59">
        <f>SUM(L44:L47)</f>
        <v>597.70000000000005</v>
      </c>
      <c r="M48" s="59"/>
      <c r="N48" s="59">
        <f>SUM(N44:N47)</f>
        <v>2426</v>
      </c>
      <c r="O48" s="59"/>
      <c r="P48" s="59"/>
      <c r="Q48" s="59">
        <f>SUM(Q44:Q47)</f>
        <v>0</v>
      </c>
      <c r="R48" s="59">
        <f>SUM(R44:R47)</f>
        <v>10427.300000000001</v>
      </c>
      <c r="S48" s="31">
        <f>S44+S45+S46+S47</f>
        <v>3023.7</v>
      </c>
      <c r="T48" s="31">
        <f>T44+T45+T46+T47</f>
        <v>7403.6</v>
      </c>
    </row>
    <row r="49" spans="1:20">
      <c r="A49" s="92" t="s">
        <v>63</v>
      </c>
      <c r="B49" s="92"/>
      <c r="C49" s="38">
        <f>C48+C43</f>
        <v>133201</v>
      </c>
      <c r="D49" s="38">
        <f>D48+D43</f>
        <v>29610</v>
      </c>
      <c r="E49" s="38">
        <f>E48+E43</f>
        <v>93257</v>
      </c>
      <c r="F49" s="38">
        <f>F48+F43</f>
        <v>10334</v>
      </c>
      <c r="G49" s="37"/>
      <c r="H49" s="37"/>
      <c r="I49" s="37"/>
      <c r="J49" s="37"/>
      <c r="K49" s="37"/>
      <c r="L49" s="39">
        <f>L48+L43</f>
        <v>133038.30000000005</v>
      </c>
      <c r="M49" s="39"/>
      <c r="N49" s="39">
        <f>N48+N43</f>
        <v>431786</v>
      </c>
      <c r="O49" s="39"/>
      <c r="P49" s="39"/>
      <c r="Q49" s="39">
        <f>Q48+Q43</f>
        <v>140570.90000000002</v>
      </c>
      <c r="R49" s="39">
        <f>R48+R43</f>
        <v>2145617.6999999997</v>
      </c>
      <c r="S49" s="39">
        <f>S48+S43</f>
        <v>622229.20000000007</v>
      </c>
      <c r="T49" s="39">
        <f>T48+T43</f>
        <v>1523388.5</v>
      </c>
    </row>
    <row r="51" spans="1:20" hidden="1">
      <c r="B51" s="2">
        <v>612</v>
      </c>
      <c r="C51" s="2">
        <f t="shared" ref="C51:I51" si="10">C44+C45+C46</f>
        <v>602</v>
      </c>
      <c r="D51" s="2">
        <f t="shared" si="10"/>
        <v>133</v>
      </c>
      <c r="E51" s="2">
        <f t="shared" si="10"/>
        <v>469</v>
      </c>
      <c r="F51" s="2">
        <f t="shared" si="10"/>
        <v>0</v>
      </c>
      <c r="G51" s="2">
        <f t="shared" si="10"/>
        <v>495</v>
      </c>
      <c r="H51" s="2">
        <f t="shared" si="10"/>
        <v>510</v>
      </c>
      <c r="I51" s="2">
        <f t="shared" si="10"/>
        <v>612</v>
      </c>
      <c r="J51" s="2"/>
      <c r="K51" s="2"/>
      <c r="L51" s="2">
        <f t="shared" ref="L51:T51" si="11">L44+L45+L46</f>
        <v>597.70000000000005</v>
      </c>
      <c r="M51" s="2">
        <f t="shared" si="11"/>
        <v>1463.5</v>
      </c>
      <c r="N51" s="2">
        <f t="shared" si="11"/>
        <v>2171.3000000000002</v>
      </c>
      <c r="O51" s="2">
        <f t="shared" si="11"/>
        <v>5316.6</v>
      </c>
      <c r="P51" s="2">
        <f t="shared" si="11"/>
        <v>0</v>
      </c>
      <c r="Q51" s="2">
        <f t="shared" si="11"/>
        <v>0</v>
      </c>
      <c r="R51" s="2">
        <f t="shared" si="11"/>
        <v>9549.1</v>
      </c>
      <c r="S51" s="40">
        <f t="shared" si="11"/>
        <v>2769</v>
      </c>
      <c r="T51" s="40">
        <f t="shared" si="11"/>
        <v>6780.1</v>
      </c>
    </row>
    <row r="52" spans="1:20" hidden="1">
      <c r="B52" s="1">
        <v>622</v>
      </c>
      <c r="C52" s="2">
        <f t="shared" ref="C52:I52" si="12">C47</f>
        <v>55</v>
      </c>
      <c r="D52" s="2">
        <f t="shared" si="12"/>
        <v>0</v>
      </c>
      <c r="E52" s="2">
        <f t="shared" si="12"/>
        <v>55</v>
      </c>
      <c r="F52" s="2">
        <f t="shared" si="12"/>
        <v>0</v>
      </c>
      <c r="G52" s="2">
        <f t="shared" si="12"/>
        <v>165</v>
      </c>
      <c r="H52" s="2">
        <f t="shared" si="12"/>
        <v>170</v>
      </c>
      <c r="I52" s="2">
        <f t="shared" si="12"/>
        <v>204</v>
      </c>
      <c r="J52" s="2"/>
      <c r="K52" s="2"/>
      <c r="L52" s="2">
        <f t="shared" ref="L52:T52" si="13">L47</f>
        <v>0</v>
      </c>
      <c r="M52" s="2">
        <f t="shared" si="13"/>
        <v>0</v>
      </c>
      <c r="N52" s="2">
        <f t="shared" si="13"/>
        <v>254.7</v>
      </c>
      <c r="O52" s="2">
        <f t="shared" si="13"/>
        <v>623.5</v>
      </c>
      <c r="P52" s="2">
        <f t="shared" si="13"/>
        <v>0</v>
      </c>
      <c r="Q52" s="2">
        <f t="shared" si="13"/>
        <v>0</v>
      </c>
      <c r="R52" s="2">
        <f t="shared" si="13"/>
        <v>878.2</v>
      </c>
      <c r="S52" s="40">
        <f t="shared" si="13"/>
        <v>254.7</v>
      </c>
      <c r="T52" s="40">
        <f t="shared" si="13"/>
        <v>623.5</v>
      </c>
    </row>
    <row r="55" spans="1:20" ht="48.75" customHeight="1">
      <c r="R55" s="14"/>
      <c r="S55" s="41"/>
      <c r="T55" s="41"/>
    </row>
    <row r="56" spans="1:20" ht="48.75" customHeight="1">
      <c r="C56" s="2"/>
      <c r="D56" s="2"/>
      <c r="E56" s="2"/>
      <c r="F56" s="2"/>
    </row>
    <row r="57" spans="1:20">
      <c r="E57" s="2"/>
      <c r="F57" s="2"/>
      <c r="G57" s="2"/>
      <c r="H57" s="2"/>
      <c r="R57" s="14"/>
    </row>
    <row r="58" spans="1:20">
      <c r="D58" s="2"/>
      <c r="E58" s="2"/>
      <c r="F58" s="2"/>
    </row>
  </sheetData>
  <mergeCells count="29">
    <mergeCell ref="A1:T1"/>
    <mergeCell ref="A2:T2"/>
    <mergeCell ref="A4:A7"/>
    <mergeCell ref="B4:B7"/>
    <mergeCell ref="C4:C7"/>
    <mergeCell ref="D4:F4"/>
    <mergeCell ref="G4:I4"/>
    <mergeCell ref="J4:K5"/>
    <mergeCell ref="L4:T4"/>
    <mergeCell ref="E5:F5"/>
    <mergeCell ref="H5:I5"/>
    <mergeCell ref="L5:M5"/>
    <mergeCell ref="N5:Q5"/>
    <mergeCell ref="R5:R7"/>
    <mergeCell ref="S5:T6"/>
    <mergeCell ref="D6:D7"/>
    <mergeCell ref="L6:M6"/>
    <mergeCell ref="N6:O6"/>
    <mergeCell ref="P6:Q6"/>
    <mergeCell ref="E6:E7"/>
    <mergeCell ref="F6:F7"/>
    <mergeCell ref="G6:G7"/>
    <mergeCell ref="H6:H7"/>
    <mergeCell ref="I6:I7"/>
    <mergeCell ref="A43:B43"/>
    <mergeCell ref="A48:B48"/>
    <mergeCell ref="A49:B49"/>
    <mergeCell ref="J6:J7"/>
    <mergeCell ref="K6:K7"/>
  </mergeCells>
  <pageMargins left="0.31496062992125984" right="0.31496062992125984" top="0.39370078740157483" bottom="0.15748031496062992" header="0.51181102362204722" footer="0.51181102362204722"/>
  <pageSetup paperSize="77" scale="57" fitToWidth="0" orientation="landscape" useFirstPageNumber="1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37"/>
  <sheetViews>
    <sheetView zoomScaleNormal="100" workbookViewId="0"/>
  </sheetViews>
  <sheetFormatPr defaultColWidth="8.7109375" defaultRowHeight="15"/>
  <cols>
    <col min="2" max="2" width="8" style="67" customWidth="1"/>
    <col min="3" max="3" width="15" style="67" customWidth="1"/>
    <col min="4" max="4" width="15.28515625" style="67" customWidth="1"/>
    <col min="5" max="5" width="13.140625" style="67" customWidth="1"/>
    <col min="6" max="6" width="19.85546875" style="67" customWidth="1"/>
    <col min="7" max="7" width="15.5703125" style="67" customWidth="1"/>
    <col min="8" max="8" width="14.28515625" style="67" customWidth="1"/>
    <col min="9" max="9" width="21.140625" style="67" customWidth="1"/>
    <col min="11" max="11" width="11.42578125" style="67" customWidth="1"/>
    <col min="12" max="12" width="21.28515625" style="67" customWidth="1"/>
    <col min="14" max="15" width="11.7109375" style="67" customWidth="1"/>
    <col min="16" max="16" width="11.28515625" style="67" customWidth="1"/>
  </cols>
  <sheetData>
    <row r="1" spans="1:25" ht="42" customHeight="1">
      <c r="A1" s="106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</row>
    <row r="2" spans="1:25" ht="15.75">
      <c r="A2" s="1" t="s">
        <v>70</v>
      </c>
      <c r="B2" s="1"/>
      <c r="C2" s="69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69"/>
      <c r="Q2" s="70"/>
      <c r="R2" s="71"/>
      <c r="S2" s="70"/>
      <c r="T2" s="70"/>
      <c r="U2" s="70"/>
      <c r="V2" s="70"/>
      <c r="W2" s="70"/>
      <c r="X2" s="70"/>
      <c r="Y2" s="70"/>
    </row>
    <row r="3" spans="1:25" ht="15.75">
      <c r="A3" s="1" t="s">
        <v>71</v>
      </c>
      <c r="B3" s="1"/>
      <c r="C3" s="69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69"/>
      <c r="Q3" s="70"/>
      <c r="R3" s="71"/>
      <c r="S3" s="70"/>
      <c r="T3" s="70"/>
      <c r="U3" s="70"/>
      <c r="V3" s="70"/>
      <c r="W3" s="70"/>
      <c r="X3" s="70"/>
      <c r="Y3" s="70"/>
    </row>
    <row r="4" spans="1:25" ht="15.75">
      <c r="A4" s="1" t="s">
        <v>72</v>
      </c>
    </row>
    <row r="5" spans="1:25" ht="15" customHeight="1">
      <c r="A5" s="114" t="s">
        <v>73</v>
      </c>
      <c r="B5" s="115" t="s">
        <v>74</v>
      </c>
      <c r="C5" s="114" t="s">
        <v>75</v>
      </c>
      <c r="D5" s="115" t="s">
        <v>13</v>
      </c>
      <c r="E5" s="115"/>
      <c r="F5" s="116" t="s">
        <v>76</v>
      </c>
      <c r="G5" s="117" t="s">
        <v>13</v>
      </c>
      <c r="H5" s="117"/>
      <c r="I5" s="116" t="s">
        <v>77</v>
      </c>
      <c r="J5" s="117" t="s">
        <v>13</v>
      </c>
      <c r="K5" s="117"/>
      <c r="L5" s="116" t="s">
        <v>78</v>
      </c>
      <c r="M5" s="117" t="s">
        <v>13</v>
      </c>
      <c r="N5" s="117"/>
      <c r="O5" s="1"/>
      <c r="P5" s="1"/>
      <c r="Q5" s="1"/>
    </row>
    <row r="6" spans="1:25" ht="84" customHeight="1">
      <c r="A6" s="114"/>
      <c r="B6" s="115"/>
      <c r="C6" s="114"/>
      <c r="D6" s="72" t="s">
        <v>79</v>
      </c>
      <c r="E6" s="75" t="s">
        <v>80</v>
      </c>
      <c r="F6" s="116"/>
      <c r="G6" s="73" t="s">
        <v>81</v>
      </c>
      <c r="H6" s="76" t="s">
        <v>82</v>
      </c>
      <c r="I6" s="116"/>
      <c r="J6" s="74" t="s">
        <v>83</v>
      </c>
      <c r="K6" s="76" t="s">
        <v>84</v>
      </c>
      <c r="L6" s="116"/>
      <c r="M6" s="74" t="s">
        <v>83</v>
      </c>
      <c r="N6" s="77" t="s">
        <v>85</v>
      </c>
      <c r="O6" s="1"/>
      <c r="P6" s="1"/>
      <c r="Q6" s="1"/>
    </row>
    <row r="7" spans="1:25" ht="15.75">
      <c r="A7" s="111">
        <v>2023</v>
      </c>
      <c r="B7" s="78"/>
      <c r="C7" s="79">
        <f t="shared" ref="C7:N7" si="0">C8+C9+C10</f>
        <v>2252301.5</v>
      </c>
      <c r="D7" s="79">
        <f t="shared" si="0"/>
        <v>1689226.1</v>
      </c>
      <c r="E7" s="79">
        <f t="shared" si="0"/>
        <v>563075.4</v>
      </c>
      <c r="F7" s="79">
        <f t="shared" si="0"/>
        <v>2249917.4</v>
      </c>
      <c r="G7" s="79">
        <f t="shared" si="0"/>
        <v>1686842</v>
      </c>
      <c r="H7" s="79">
        <f t="shared" si="0"/>
        <v>563075.4</v>
      </c>
      <c r="I7" s="79">
        <f t="shared" si="0"/>
        <v>0</v>
      </c>
      <c r="J7" s="79">
        <f t="shared" si="0"/>
        <v>0</v>
      </c>
      <c r="K7" s="79">
        <f t="shared" si="0"/>
        <v>0</v>
      </c>
      <c r="L7" s="79">
        <f t="shared" si="0"/>
        <v>0</v>
      </c>
      <c r="M7" s="79">
        <f t="shared" si="0"/>
        <v>0</v>
      </c>
      <c r="N7" s="79">
        <f t="shared" si="0"/>
        <v>0</v>
      </c>
      <c r="O7" s="14"/>
      <c r="P7" s="1"/>
      <c r="Q7" s="1"/>
    </row>
    <row r="8" spans="1:25" ht="15.75">
      <c r="A8" s="111"/>
      <c r="B8" s="80">
        <v>521</v>
      </c>
      <c r="C8" s="81">
        <f>D8+E8</f>
        <v>2242660.5</v>
      </c>
      <c r="D8" s="81">
        <f>'2026'!T43</f>
        <v>1681995.9000000001</v>
      </c>
      <c r="E8" s="82">
        <f>'2026'!S43</f>
        <v>560664.60000000009</v>
      </c>
      <c r="F8" s="45">
        <f>G8+H8</f>
        <v>2242660.5</v>
      </c>
      <c r="G8" s="45">
        <f>'2026'!T43</f>
        <v>1681995.9000000001</v>
      </c>
      <c r="H8" s="45">
        <f>'2026'!S43</f>
        <v>560664.60000000009</v>
      </c>
      <c r="I8" s="45">
        <v>0</v>
      </c>
      <c r="J8" s="45">
        <v>0</v>
      </c>
      <c r="K8" s="45">
        <v>0</v>
      </c>
      <c r="L8" s="45">
        <f>M8+N8</f>
        <v>0</v>
      </c>
      <c r="M8" s="45">
        <v>0</v>
      </c>
      <c r="N8" s="83">
        <f>E8-H8-K8</f>
        <v>0</v>
      </c>
      <c r="O8" s="50"/>
      <c r="P8" s="1"/>
      <c r="Q8" s="1"/>
    </row>
    <row r="9" spans="1:25" ht="15.75">
      <c r="A9" s="111"/>
      <c r="B9" s="80">
        <v>612</v>
      </c>
      <c r="C9" s="81">
        <f>D9+E9</f>
        <v>5519.4</v>
      </c>
      <c r="D9" s="81">
        <f>'2026'!T44+'2026'!T46+'2026'!T47</f>
        <v>4139.2</v>
      </c>
      <c r="E9" s="81">
        <f>'2026'!S44+'2026'!S46+'2026'!S47</f>
        <v>1380.2</v>
      </c>
      <c r="F9" s="45">
        <f>G9+H9</f>
        <v>5519.4</v>
      </c>
      <c r="G9" s="45">
        <f>'2026'!T44+'2026'!T46+'2026'!T47</f>
        <v>4139.2</v>
      </c>
      <c r="H9" s="45">
        <f>'2026'!S44+'2026'!S46+'2026'!S47</f>
        <v>1380.2</v>
      </c>
      <c r="I9" s="45">
        <v>0</v>
      </c>
      <c r="J9" s="45">
        <v>0</v>
      </c>
      <c r="K9" s="45">
        <v>0</v>
      </c>
      <c r="L9" s="45">
        <f>M9+N9</f>
        <v>0</v>
      </c>
      <c r="M9" s="45">
        <v>0</v>
      </c>
      <c r="N9" s="83">
        <f>E9-H9-K9</f>
        <v>0</v>
      </c>
      <c r="O9" s="1"/>
      <c r="P9" s="1"/>
      <c r="Q9" s="1"/>
    </row>
    <row r="10" spans="1:25" ht="15.75">
      <c r="A10" s="111"/>
      <c r="B10" s="84">
        <v>622</v>
      </c>
      <c r="C10" s="81">
        <f>D10+E10</f>
        <v>4121.6000000000004</v>
      </c>
      <c r="D10" s="85">
        <f>'2026'!T45</f>
        <v>3091</v>
      </c>
      <c r="E10" s="85">
        <f>'2026'!S45</f>
        <v>1030.5999999999999</v>
      </c>
      <c r="F10" s="45">
        <f>G10+H10</f>
        <v>1737.5</v>
      </c>
      <c r="G10" s="86">
        <v>706.9</v>
      </c>
      <c r="H10" s="86">
        <f>'2026'!S45</f>
        <v>1030.5999999999999</v>
      </c>
      <c r="I10" s="86">
        <v>0</v>
      </c>
      <c r="J10" s="86">
        <v>0</v>
      </c>
      <c r="K10" s="86">
        <v>0</v>
      </c>
      <c r="L10" s="45">
        <f>M10+N10</f>
        <v>0</v>
      </c>
      <c r="M10" s="86">
        <v>0</v>
      </c>
      <c r="N10" s="83">
        <f>E10-H10-K10</f>
        <v>0</v>
      </c>
      <c r="O10" s="1"/>
      <c r="P10" s="1"/>
      <c r="Q10" s="1"/>
    </row>
    <row r="11" spans="1:25" ht="15.75">
      <c r="A11" s="111">
        <v>2024</v>
      </c>
      <c r="B11" s="78"/>
      <c r="C11" s="79" t="e">
        <f t="shared" ref="C11:N11" si="1">C12+C13+C14</f>
        <v>#REF!</v>
      </c>
      <c r="D11" s="79" t="e">
        <f t="shared" si="1"/>
        <v>#REF!</v>
      </c>
      <c r="E11" s="79" t="e">
        <f t="shared" si="1"/>
        <v>#REF!</v>
      </c>
      <c r="F11" s="79" t="e">
        <f t="shared" si="1"/>
        <v>#REF!</v>
      </c>
      <c r="G11" s="79" t="e">
        <f t="shared" si="1"/>
        <v>#REF!</v>
      </c>
      <c r="H11" s="79" t="e">
        <f t="shared" si="1"/>
        <v>#REF!</v>
      </c>
      <c r="I11" s="79" t="e">
        <f t="shared" si="1"/>
        <v>#REF!</v>
      </c>
      <c r="J11" s="79">
        <f t="shared" si="1"/>
        <v>0</v>
      </c>
      <c r="K11" s="79" t="e">
        <f t="shared" si="1"/>
        <v>#REF!</v>
      </c>
      <c r="L11" s="79" t="e">
        <f t="shared" si="1"/>
        <v>#REF!</v>
      </c>
      <c r="M11" s="79">
        <f t="shared" si="1"/>
        <v>0</v>
      </c>
      <c r="N11" s="79" t="e">
        <f t="shared" si="1"/>
        <v>#REF!</v>
      </c>
      <c r="O11" s="14"/>
      <c r="P11" s="1"/>
      <c r="Q11" s="1"/>
    </row>
    <row r="12" spans="1:25" ht="15.75">
      <c r="A12" s="111"/>
      <c r="B12" s="80">
        <v>521</v>
      </c>
      <c r="C12" s="81" t="e">
        <f>D12+E12</f>
        <v>#REF!</v>
      </c>
      <c r="D12" s="81" t="e">
        <f>#REF!</f>
        <v>#REF!</v>
      </c>
      <c r="E12" s="82" t="e">
        <f>#REF!</f>
        <v>#REF!</v>
      </c>
      <c r="F12" s="45" t="e">
        <f>G12+H12</f>
        <v>#REF!</v>
      </c>
      <c r="G12" s="45" t="e">
        <f>#REF!</f>
        <v>#REF!</v>
      </c>
      <c r="H12" s="45" t="e">
        <f>#REF!</f>
        <v>#REF!</v>
      </c>
      <c r="I12" s="45" t="e">
        <f>J12+K12</f>
        <v>#REF!</v>
      </c>
      <c r="J12" s="45">
        <v>0</v>
      </c>
      <c r="K12" s="45" t="e">
        <f>#REF!</f>
        <v>#REF!</v>
      </c>
      <c r="L12" s="45" t="e">
        <f>M12+N12</f>
        <v>#REF!</v>
      </c>
      <c r="M12" s="45">
        <v>0</v>
      </c>
      <c r="N12" s="83" t="e">
        <f>E12-H12-K12</f>
        <v>#REF!</v>
      </c>
      <c r="O12" s="1"/>
      <c r="P12" s="14"/>
      <c r="Q12" s="1"/>
    </row>
    <row r="13" spans="1:25" ht="15.75">
      <c r="A13" s="111"/>
      <c r="B13" s="80">
        <v>612</v>
      </c>
      <c r="C13" s="81" t="e">
        <f>D13+E13</f>
        <v>#REF!</v>
      </c>
      <c r="D13" s="81" t="e">
        <f>#REF!+#REF!+#REF!</f>
        <v>#REF!</v>
      </c>
      <c r="E13" s="81" t="e">
        <f>#REF!+#REF!+#REF!</f>
        <v>#REF!</v>
      </c>
      <c r="F13" s="45" t="e">
        <f>G13+H13</f>
        <v>#REF!</v>
      </c>
      <c r="G13" s="45" t="e">
        <f>#REF!+#REF!+#REF!</f>
        <v>#REF!</v>
      </c>
      <c r="H13" s="45" t="e">
        <f>#REF!+#REF!+#REF!</f>
        <v>#REF!</v>
      </c>
      <c r="I13" s="45">
        <f>J13+K13</f>
        <v>0</v>
      </c>
      <c r="J13" s="45">
        <v>0</v>
      </c>
      <c r="K13" s="45">
        <v>0</v>
      </c>
      <c r="L13" s="45" t="e">
        <f>M13+N13</f>
        <v>#REF!</v>
      </c>
      <c r="M13" s="45">
        <v>0</v>
      </c>
      <c r="N13" s="83" t="e">
        <f>E13-H13-K13</f>
        <v>#REF!</v>
      </c>
      <c r="O13" s="1"/>
      <c r="P13" s="14"/>
      <c r="Q13" s="1"/>
    </row>
    <row r="14" spans="1:25" ht="15.75">
      <c r="A14" s="111"/>
      <c r="B14" s="84">
        <v>622</v>
      </c>
      <c r="C14" s="81" t="e">
        <f>D14+E14</f>
        <v>#REF!</v>
      </c>
      <c r="D14" s="85" t="e">
        <f>#REF!</f>
        <v>#REF!</v>
      </c>
      <c r="E14" s="85" t="e">
        <f>#REF!</f>
        <v>#REF!</v>
      </c>
      <c r="F14" s="45" t="e">
        <f>G14+H14</f>
        <v>#REF!</v>
      </c>
      <c r="G14" s="86" t="e">
        <f>#REF!</f>
        <v>#REF!</v>
      </c>
      <c r="H14" s="86" t="e">
        <f>#REF!</f>
        <v>#REF!</v>
      </c>
      <c r="I14" s="45">
        <f>J14+K14</f>
        <v>0</v>
      </c>
      <c r="J14" s="86">
        <v>0</v>
      </c>
      <c r="K14" s="86">
        <v>0</v>
      </c>
      <c r="L14" s="45" t="e">
        <f>M14+N14</f>
        <v>#REF!</v>
      </c>
      <c r="M14" s="86">
        <v>0</v>
      </c>
      <c r="N14" s="83" t="e">
        <f>E14-H14-K14</f>
        <v>#REF!</v>
      </c>
      <c r="O14" s="1"/>
      <c r="P14" s="14"/>
      <c r="Q14" s="1"/>
    </row>
    <row r="15" spans="1:25" ht="15.75">
      <c r="A15" s="112">
        <v>2025</v>
      </c>
      <c r="B15" s="87"/>
      <c r="C15" s="79" t="e">
        <f t="shared" ref="C15:N15" si="2">C16+C17+C18</f>
        <v>#REF!</v>
      </c>
      <c r="D15" s="79" t="e">
        <f t="shared" si="2"/>
        <v>#REF!</v>
      </c>
      <c r="E15" s="79" t="e">
        <f t="shared" si="2"/>
        <v>#REF!</v>
      </c>
      <c r="F15" s="79" t="e">
        <f t="shared" si="2"/>
        <v>#REF!</v>
      </c>
      <c r="G15" s="79" t="e">
        <f t="shared" si="2"/>
        <v>#REF!</v>
      </c>
      <c r="H15" s="79" t="e">
        <f t="shared" si="2"/>
        <v>#REF!</v>
      </c>
      <c r="I15" s="79" t="e">
        <f t="shared" si="2"/>
        <v>#REF!</v>
      </c>
      <c r="J15" s="79">
        <f t="shared" si="2"/>
        <v>0</v>
      </c>
      <c r="K15" s="79" t="e">
        <f t="shared" si="2"/>
        <v>#REF!</v>
      </c>
      <c r="L15" s="79" t="e">
        <f t="shared" si="2"/>
        <v>#REF!</v>
      </c>
      <c r="M15" s="79">
        <f t="shared" si="2"/>
        <v>0</v>
      </c>
      <c r="N15" s="88" t="e">
        <f t="shared" si="2"/>
        <v>#REF!</v>
      </c>
      <c r="O15" s="14"/>
      <c r="P15" s="14"/>
      <c r="Q15" s="1"/>
    </row>
    <row r="16" spans="1:25" ht="15.75">
      <c r="A16" s="112"/>
      <c r="B16" s="80">
        <v>521</v>
      </c>
      <c r="C16" s="81" t="e">
        <f>D16+E16</f>
        <v>#REF!</v>
      </c>
      <c r="D16" s="81" t="e">
        <f>#REF!</f>
        <v>#REF!</v>
      </c>
      <c r="E16" s="81" t="e">
        <f>#REF!</f>
        <v>#REF!</v>
      </c>
      <c r="F16" s="81" t="e">
        <f>G16+H16</f>
        <v>#REF!</v>
      </c>
      <c r="G16" s="45" t="e">
        <f>#REF!</f>
        <v>#REF!</v>
      </c>
      <c r="H16" s="45" t="e">
        <f>#REF!</f>
        <v>#REF!</v>
      </c>
      <c r="I16" s="81" t="e">
        <f>J16+K16</f>
        <v>#REF!</v>
      </c>
      <c r="J16" s="45">
        <v>0</v>
      </c>
      <c r="K16" s="45" t="e">
        <f>#REF!</f>
        <v>#REF!</v>
      </c>
      <c r="L16" s="81" t="e">
        <f>M16+N16</f>
        <v>#REF!</v>
      </c>
      <c r="M16" s="45">
        <v>0</v>
      </c>
      <c r="N16" s="83" t="e">
        <f>E16-H16-K16</f>
        <v>#REF!</v>
      </c>
      <c r="O16" s="50"/>
      <c r="P16" s="14"/>
      <c r="Q16" s="1"/>
    </row>
    <row r="17" spans="1:17" ht="15.75">
      <c r="A17" s="112"/>
      <c r="B17" s="80">
        <v>612</v>
      </c>
      <c r="C17" s="81" t="e">
        <f>D17+E17</f>
        <v>#REF!</v>
      </c>
      <c r="D17" s="81" t="e">
        <f>#REF!+#REF!+#REF!</f>
        <v>#REF!</v>
      </c>
      <c r="E17" s="81" t="e">
        <f>#REF!+#REF!+#REF!</f>
        <v>#REF!</v>
      </c>
      <c r="F17" s="81" t="e">
        <f>G17+H17</f>
        <v>#REF!</v>
      </c>
      <c r="G17" s="45" t="e">
        <f>#REF!+#REF!+#REF!</f>
        <v>#REF!</v>
      </c>
      <c r="H17" s="45" t="e">
        <f>#REF!+#REF!+#REF!</f>
        <v>#REF!</v>
      </c>
      <c r="I17" s="81" t="e">
        <f>J17+K17</f>
        <v>#REF!</v>
      </c>
      <c r="J17" s="45">
        <v>0</v>
      </c>
      <c r="K17" s="45" t="e">
        <f>#REF!+#REF!+#REF!</f>
        <v>#REF!</v>
      </c>
      <c r="L17" s="81" t="e">
        <f>M17+N17</f>
        <v>#REF!</v>
      </c>
      <c r="M17" s="45">
        <v>0</v>
      </c>
      <c r="N17" s="83" t="e">
        <f>E17-H17-K17</f>
        <v>#REF!</v>
      </c>
      <c r="O17" s="1"/>
      <c r="P17" s="1"/>
      <c r="Q17" s="1"/>
    </row>
    <row r="18" spans="1:17" ht="15.75">
      <c r="A18" s="112"/>
      <c r="B18" s="84">
        <v>622</v>
      </c>
      <c r="C18" s="85" t="e">
        <f>D18+E18</f>
        <v>#REF!</v>
      </c>
      <c r="D18" s="85" t="e">
        <f>#REF!</f>
        <v>#REF!</v>
      </c>
      <c r="E18" s="85" t="e">
        <f>#REF!</f>
        <v>#REF!</v>
      </c>
      <c r="F18" s="85" t="e">
        <f>G18+H18</f>
        <v>#REF!</v>
      </c>
      <c r="G18" s="86" t="e">
        <f>#REF!</f>
        <v>#REF!</v>
      </c>
      <c r="H18" s="86" t="e">
        <f>#REF!</f>
        <v>#REF!</v>
      </c>
      <c r="I18" s="85" t="e">
        <f>J18+K18</f>
        <v>#REF!</v>
      </c>
      <c r="J18" s="86">
        <v>0</v>
      </c>
      <c r="K18" s="86" t="e">
        <f>#REF!</f>
        <v>#REF!</v>
      </c>
      <c r="L18" s="85" t="e">
        <f>M18+N18</f>
        <v>#REF!</v>
      </c>
      <c r="M18" s="86">
        <v>0</v>
      </c>
      <c r="N18" s="89" t="e">
        <f>E18-H18-K18</f>
        <v>#REF!</v>
      </c>
      <c r="O18" s="1"/>
      <c r="P18" s="1"/>
      <c r="Q18" s="1"/>
    </row>
    <row r="37" spans="1:3" ht="26.85" customHeight="1">
      <c r="A37" s="113" t="s">
        <v>86</v>
      </c>
      <c r="B37" s="113"/>
      <c r="C37" s="113"/>
    </row>
  </sheetData>
  <mergeCells count="15">
    <mergeCell ref="A7:A10"/>
    <mergeCell ref="A11:A14"/>
    <mergeCell ref="A15:A18"/>
    <mergeCell ref="A37:C37"/>
    <mergeCell ref="A1:N1"/>
    <mergeCell ref="A5:A6"/>
    <mergeCell ref="B5:B6"/>
    <mergeCell ref="C5:C6"/>
    <mergeCell ref="D5:E5"/>
    <mergeCell ref="F5:F6"/>
    <mergeCell ref="G5:H5"/>
    <mergeCell ref="I5:I6"/>
    <mergeCell ref="J5:K5"/>
    <mergeCell ref="L5:L6"/>
    <mergeCell ref="M5:N5"/>
  </mergeCells>
  <pageMargins left="0.118055555555556" right="0.118055555555556" top="0.74791666666666701" bottom="0.35416666666666702" header="0.511811023622047" footer="0.511811023622047"/>
  <pageSetup paperSize="77" scale="74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2026</vt:lpstr>
      <vt:lpstr>2027</vt:lpstr>
      <vt:lpstr>2028</vt:lpstr>
      <vt:lpstr>Для_WEB-Планир.</vt:lpstr>
      <vt:lpstr>'2026'!Область_печати</vt:lpstr>
      <vt:lpstr>'2027'!Область_печати</vt:lpstr>
      <vt:lpstr>'2028'!Область_печати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kds</dc:creator>
  <dc:description/>
  <cp:lastModifiedBy>Мацокина Татьяна Михайловна</cp:lastModifiedBy>
  <cp:revision>14</cp:revision>
  <cp:lastPrinted>2025-10-18T07:10:50Z</cp:lastPrinted>
  <dcterms:created xsi:type="dcterms:W3CDTF">2014-10-16T09:05:31Z</dcterms:created>
  <dcterms:modified xsi:type="dcterms:W3CDTF">2025-10-18T07:11:54Z</dcterms:modified>
  <dc:language>ru-RU</dc:language>
</cp:coreProperties>
</file>